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schleders/Desktop/"/>
    </mc:Choice>
  </mc:AlternateContent>
  <xr:revisionPtr revIDLastSave="0" documentId="8_{2BE7970B-A604-FA4E-8B03-938A293CCA8B}" xr6:coauthVersionLast="47" xr6:coauthVersionMax="47" xr10:uidLastSave="{00000000-0000-0000-0000-000000000000}"/>
  <bookViews>
    <workbookView xWindow="0" yWindow="500" windowWidth="19420" windowHeight="11500" xr2:uid="{7CDD540A-3415-4C9D-AC0F-6CBD23B979DD}"/>
  </bookViews>
  <sheets>
    <sheet name="Hoops" sheetId="1" r:id="rId1"/>
    <sheet name="SkyBox" sheetId="2" r:id="rId2"/>
    <sheet name="DropDown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G18" i="2" l="1"/>
  <c r="EU18" i="2"/>
  <c r="FG17" i="2"/>
  <c r="EU17" i="2"/>
  <c r="FG16" i="2"/>
  <c r="FG15" i="2"/>
  <c r="EU15" i="2"/>
  <c r="DK15" i="2"/>
  <c r="X15" i="2"/>
  <c r="X16" i="2" s="1"/>
  <c r="X17" i="2" s="1"/>
  <c r="X18" i="2" s="1"/>
  <c r="FG14" i="2"/>
  <c r="DK14" i="2"/>
  <c r="FG13" i="2"/>
  <c r="EU13" i="2"/>
  <c r="EI13" i="2"/>
  <c r="DK13" i="2"/>
  <c r="FG12" i="2"/>
  <c r="EU12" i="2"/>
  <c r="EI12" i="2"/>
  <c r="DK12" i="2"/>
  <c r="BO12" i="2"/>
  <c r="FS11" i="2"/>
  <c r="FG11" i="2"/>
  <c r="EU11" i="2"/>
  <c r="EI11" i="2"/>
  <c r="DK11" i="2"/>
  <c r="CM11" i="2"/>
  <c r="BO11" i="2"/>
  <c r="AQ11" i="2"/>
  <c r="AJ11" i="2"/>
  <c r="X11" i="2"/>
  <c r="X12" i="2" s="1"/>
  <c r="X13" i="2" s="1"/>
  <c r="X14" i="2" s="1"/>
  <c r="FS10" i="2"/>
  <c r="FG10" i="2"/>
  <c r="EU10" i="2"/>
  <c r="EI10" i="2"/>
  <c r="DW10" i="2"/>
  <c r="DP10" i="2"/>
  <c r="DK10" i="2"/>
  <c r="DD10" i="2"/>
  <c r="DD11" i="2" s="1"/>
  <c r="DD12" i="2" s="1"/>
  <c r="DD13" i="2" s="1"/>
  <c r="DD14" i="2" s="1"/>
  <c r="DD15" i="2" s="1"/>
  <c r="CY10" i="2"/>
  <c r="CM10" i="2"/>
  <c r="BO10" i="2"/>
  <c r="AQ10" i="2"/>
  <c r="X10" i="2"/>
  <c r="X5" i="2" s="1"/>
  <c r="A10" i="2"/>
  <c r="FS9" i="2"/>
  <c r="DW9" i="2"/>
  <c r="DP9" i="2"/>
  <c r="DD9" i="2"/>
  <c r="CY9" i="2"/>
  <c r="CR9" i="2"/>
  <c r="CR10" i="2" s="1"/>
  <c r="CR5" i="2" s="1"/>
  <c r="CM9" i="2"/>
  <c r="CF9" i="2"/>
  <c r="CF10" i="2" s="1"/>
  <c r="CF11" i="2" s="1"/>
  <c r="BH9" i="2"/>
  <c r="BH10" i="2" s="1"/>
  <c r="BH11" i="2" s="1"/>
  <c r="BH12" i="2" s="1"/>
  <c r="X9" i="2"/>
  <c r="A9" i="2"/>
  <c r="FS8" i="2"/>
  <c r="FL8" i="2"/>
  <c r="FL9" i="2" s="1"/>
  <c r="FL10" i="2" s="1"/>
  <c r="FL11" i="2" s="1"/>
  <c r="FG8" i="2"/>
  <c r="EZ8" i="2"/>
  <c r="EZ9" i="2" s="1"/>
  <c r="EZ10" i="2" s="1"/>
  <c r="EZ11" i="2" s="1"/>
  <c r="EZ12" i="2" s="1"/>
  <c r="EZ13" i="2" s="1"/>
  <c r="EZ14" i="2" s="1"/>
  <c r="EZ15" i="2" s="1"/>
  <c r="EZ16" i="2" s="1"/>
  <c r="EZ17" i="2" s="1"/>
  <c r="EZ18" i="2" s="1"/>
  <c r="EU8" i="2"/>
  <c r="EN8" i="2"/>
  <c r="EN9" i="2" s="1"/>
  <c r="EN10" i="2" s="1"/>
  <c r="EN11" i="2" s="1"/>
  <c r="EN12" i="2" s="1"/>
  <c r="EN13" i="2" s="1"/>
  <c r="EN14" i="2" s="1"/>
  <c r="EN15" i="2" s="1"/>
  <c r="EN16" i="2" s="1"/>
  <c r="EN17" i="2" s="1"/>
  <c r="EN18" i="2" s="1"/>
  <c r="EI8" i="2"/>
  <c r="EB8" i="2"/>
  <c r="EB9" i="2" s="1"/>
  <c r="EB10" i="2" s="1"/>
  <c r="EB11" i="2" s="1"/>
  <c r="EB12" i="2" s="1"/>
  <c r="EB13" i="2" s="1"/>
  <c r="DW8" i="2"/>
  <c r="DP8" i="2"/>
  <c r="DK8" i="2"/>
  <c r="DD8" i="2"/>
  <c r="DD5" i="2" s="1"/>
  <c r="CY8" i="2"/>
  <c r="CR8" i="2"/>
  <c r="CF8" i="2"/>
  <c r="CA8" i="2"/>
  <c r="BT8" i="2"/>
  <c r="BT5" i="2" s="1"/>
  <c r="BH8" i="2"/>
  <c r="AV8" i="2"/>
  <c r="AJ8" i="2"/>
  <c r="AJ9" i="2" s="1"/>
  <c r="AJ10" i="2" s="1"/>
  <c r="X8" i="2"/>
  <c r="L8" i="2"/>
  <c r="A8" i="2"/>
  <c r="FQ6" i="2"/>
  <c r="FN6" i="2"/>
  <c r="FM6" i="2"/>
  <c r="FE6" i="2"/>
  <c r="FB6" i="2"/>
  <c r="FA6" i="2"/>
  <c r="ES6" i="2"/>
  <c r="EP6" i="2"/>
  <c r="EO6" i="2"/>
  <c r="EG6" i="2"/>
  <c r="ED6" i="2"/>
  <c r="EC6" i="2"/>
  <c r="DU6" i="2"/>
  <c r="DR6" i="2"/>
  <c r="DQ6" i="2"/>
  <c r="DI6" i="2"/>
  <c r="DF6" i="2"/>
  <c r="DE6" i="2"/>
  <c r="CW6" i="2"/>
  <c r="CT6" i="2"/>
  <c r="CS6" i="2"/>
  <c r="CK6" i="2"/>
  <c r="CH6" i="2"/>
  <c r="CG6" i="2"/>
  <c r="BY6" i="2"/>
  <c r="BV6" i="2"/>
  <c r="BU6" i="2"/>
  <c r="BT1" i="2" s="1"/>
  <c r="BM6" i="2"/>
  <c r="BJ6" i="2"/>
  <c r="BI6" i="2"/>
  <c r="BA6" i="2"/>
  <c r="AX6" i="2"/>
  <c r="AW6" i="2"/>
  <c r="AO6" i="2"/>
  <c r="AL6" i="2"/>
  <c r="AK6" i="2"/>
  <c r="AC6" i="2"/>
  <c r="Z6" i="2"/>
  <c r="Y6" i="2"/>
  <c r="Q6" i="2"/>
  <c r="N6" i="2"/>
  <c r="M6" i="2"/>
  <c r="L1" i="2" s="1"/>
  <c r="F6" i="2"/>
  <c r="C6" i="2"/>
  <c r="G1" i="2" s="1"/>
  <c r="B6" i="2"/>
  <c r="FQ5" i="2"/>
  <c r="FN5" i="2"/>
  <c r="FE5" i="2"/>
  <c r="FB5" i="2"/>
  <c r="ES5" i="2"/>
  <c r="EP5" i="2"/>
  <c r="EG5" i="2"/>
  <c r="ED5" i="2"/>
  <c r="DU5" i="2"/>
  <c r="DR5" i="2"/>
  <c r="DI5" i="2"/>
  <c r="DF5" i="2"/>
  <c r="CW5" i="2"/>
  <c r="CT5" i="2"/>
  <c r="CK5" i="2"/>
  <c r="CH5" i="2"/>
  <c r="CF5" i="2"/>
  <c r="CF1" i="2" s="1"/>
  <c r="BY5" i="2"/>
  <c r="BV5" i="2"/>
  <c r="BM5" i="2"/>
  <c r="BJ5" i="2"/>
  <c r="BA5" i="2"/>
  <c r="AX5" i="2"/>
  <c r="AO5" i="2"/>
  <c r="AL5" i="2"/>
  <c r="AJ5" i="2"/>
  <c r="AC5" i="2"/>
  <c r="Z5" i="2"/>
  <c r="Q5" i="2"/>
  <c r="N5" i="2"/>
  <c r="L5" i="2"/>
  <c r="F5" i="2"/>
  <c r="C5" i="2"/>
  <c r="D3" i="2"/>
  <c r="CY18" i="1"/>
  <c r="BO18" i="1"/>
  <c r="CY17" i="1"/>
  <c r="BO17" i="1"/>
  <c r="CY16" i="1"/>
  <c r="BO16" i="1"/>
  <c r="BC16" i="1"/>
  <c r="CY15" i="1"/>
  <c r="CM15" i="1"/>
  <c r="CF15" i="1"/>
  <c r="BH15" i="1"/>
  <c r="BH16" i="1" s="1"/>
  <c r="BH17" i="1" s="1"/>
  <c r="BH18" i="1" s="1"/>
  <c r="CM14" i="1"/>
  <c r="CA14" i="1"/>
  <c r="BO14" i="1"/>
  <c r="CY13" i="1"/>
  <c r="CM13" i="1"/>
  <c r="CA13" i="1"/>
  <c r="BC13" i="1"/>
  <c r="CY12" i="1"/>
  <c r="CM12" i="1"/>
  <c r="CA12" i="1"/>
  <c r="BO12" i="1"/>
  <c r="BC12" i="1"/>
  <c r="CR11" i="1"/>
  <c r="CR12" i="1" s="1"/>
  <c r="CR13" i="1" s="1"/>
  <c r="CR14" i="1" s="1"/>
  <c r="CR15" i="1" s="1"/>
  <c r="CR16" i="1" s="1"/>
  <c r="CR17" i="1" s="1"/>
  <c r="CR18" i="1" s="1"/>
  <c r="CA11" i="1"/>
  <c r="CY10" i="1"/>
  <c r="CR10" i="1"/>
  <c r="CR5" i="1" s="1"/>
  <c r="CF10" i="1"/>
  <c r="CF11" i="1" s="1"/>
  <c r="CF12" i="1" s="1"/>
  <c r="CF13" i="1" s="1"/>
  <c r="CF14" i="1" s="1"/>
  <c r="CA10" i="1"/>
  <c r="BT10" i="1"/>
  <c r="BT11" i="1" s="1"/>
  <c r="BT12" i="1" s="1"/>
  <c r="BT13" i="1" s="1"/>
  <c r="BT14" i="1" s="1"/>
  <c r="BO10" i="1"/>
  <c r="L10" i="1"/>
  <c r="A10" i="1"/>
  <c r="CR9" i="1"/>
  <c r="CF9" i="1"/>
  <c r="BT9" i="1"/>
  <c r="BH9" i="1"/>
  <c r="BH10" i="1" s="1"/>
  <c r="BH11" i="1" s="1"/>
  <c r="BH12" i="1" s="1"/>
  <c r="BH13" i="1" s="1"/>
  <c r="BH14" i="1" s="1"/>
  <c r="AV9" i="1"/>
  <c r="AV10" i="1" s="1"/>
  <c r="AV11" i="1" s="1"/>
  <c r="AV12" i="1" s="1"/>
  <c r="AV13" i="1" s="1"/>
  <c r="AV14" i="1" s="1"/>
  <c r="AV15" i="1" s="1"/>
  <c r="AV16" i="1" s="1"/>
  <c r="L9" i="1"/>
  <c r="L5" i="1" s="1"/>
  <c r="A9" i="1"/>
  <c r="CR8" i="1"/>
  <c r="CF8" i="1"/>
  <c r="BT8" i="1"/>
  <c r="BT5" i="1" s="1"/>
  <c r="BO8" i="1"/>
  <c r="BH8" i="1"/>
  <c r="AV8" i="1"/>
  <c r="AJ8" i="1"/>
  <c r="AJ9" i="1" s="1"/>
  <c r="AJ10" i="1" s="1"/>
  <c r="AJ11" i="1" s="1"/>
  <c r="AJ12" i="1" s="1"/>
  <c r="AJ13" i="1" s="1"/>
  <c r="AJ14" i="1" s="1"/>
  <c r="X8" i="1"/>
  <c r="L8" i="1"/>
  <c r="A8" i="1"/>
  <c r="CW6" i="1"/>
  <c r="CT6" i="1"/>
  <c r="CS6" i="1"/>
  <c r="CK6" i="1"/>
  <c r="CH6" i="1"/>
  <c r="CG6" i="1"/>
  <c r="BY6" i="1"/>
  <c r="BV6" i="1"/>
  <c r="BU6" i="1"/>
  <c r="BM6" i="1"/>
  <c r="BJ6" i="1"/>
  <c r="BI6" i="1"/>
  <c r="BA6" i="1"/>
  <c r="AX6" i="1"/>
  <c r="AW6" i="1"/>
  <c r="AO6" i="1"/>
  <c r="AL6" i="1"/>
  <c r="AK6" i="1"/>
  <c r="AC6" i="1"/>
  <c r="Z6" i="1"/>
  <c r="Y6" i="1"/>
  <c r="Q6" i="1"/>
  <c r="N6" i="1"/>
  <c r="M6" i="1"/>
  <c r="F6" i="1"/>
  <c r="C6" i="1"/>
  <c r="B6" i="1"/>
  <c r="CW5" i="1"/>
  <c r="CT5" i="1"/>
  <c r="CK5" i="1"/>
  <c r="CH5" i="1"/>
  <c r="BY5" i="1"/>
  <c r="BV5" i="1"/>
  <c r="BM5" i="1"/>
  <c r="BJ5" i="1"/>
  <c r="BA5" i="1"/>
  <c r="AX5" i="1"/>
  <c r="AO5" i="1"/>
  <c r="AL5" i="1"/>
  <c r="AC5" i="1"/>
  <c r="Z5" i="1"/>
  <c r="Q5" i="1"/>
  <c r="N5" i="1"/>
  <c r="F5" i="1"/>
  <c r="C5" i="1"/>
  <c r="A5" i="1"/>
  <c r="G1" i="1"/>
  <c r="CR1" i="1" l="1"/>
  <c r="BT1" i="1"/>
  <c r="D3" i="1"/>
  <c r="L1" i="1"/>
  <c r="G2" i="1"/>
  <c r="DD1" i="2"/>
  <c r="G3" i="2"/>
  <c r="AJ1" i="2"/>
  <c r="X1" i="2"/>
  <c r="AJ15" i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5" i="1"/>
  <c r="AJ1" i="1" s="1"/>
  <c r="X9" i="1"/>
  <c r="X10" i="1" s="1"/>
  <c r="X11" i="1" s="1"/>
  <c r="X12" i="1" s="1"/>
  <c r="X13" i="1" s="1"/>
  <c r="X14" i="1" s="1"/>
  <c r="X5" i="1"/>
  <c r="G2" i="2"/>
  <c r="AV9" i="2"/>
  <c r="AV10" i="2" s="1"/>
  <c r="AV11" i="2" s="1"/>
  <c r="AV12" i="2" s="1"/>
  <c r="AV13" i="2" s="1"/>
  <c r="AV14" i="2" s="1"/>
  <c r="AV15" i="2" s="1"/>
  <c r="AV16" i="2" s="1"/>
  <c r="AV17" i="2" s="1"/>
  <c r="AV5" i="2"/>
  <c r="AV1" i="2" s="1"/>
  <c r="CR1" i="2"/>
  <c r="EB5" i="2"/>
  <c r="EB1" i="2" s="1"/>
  <c r="BH5" i="1"/>
  <c r="BH1" i="1" s="1"/>
  <c r="DP11" i="2"/>
  <c r="DP5" i="2" s="1"/>
  <c r="DP1" i="2" s="1"/>
  <c r="A5" i="2"/>
  <c r="BH5" i="2"/>
  <c r="BH1" i="2" s="1"/>
  <c r="CF5" i="1"/>
  <c r="CF1" i="1" s="1"/>
  <c r="AV5" i="1"/>
  <c r="AV1" i="1" s="1"/>
  <c r="G3" i="1"/>
  <c r="EZ5" i="2"/>
  <c r="EZ1" i="2" s="1"/>
  <c r="EN5" i="2"/>
  <c r="EN1" i="2" s="1"/>
  <c r="FL5" i="2"/>
  <c r="FL1" i="2" s="1"/>
  <c r="C1" i="2" l="1"/>
  <c r="X1" i="1"/>
  <c r="C1" i="1"/>
  <c r="C2" i="1" l="1"/>
  <c r="I2" i="1" s="1"/>
  <c r="I1" i="1"/>
  <c r="C2" i="2"/>
  <c r="I2" i="2" s="1"/>
  <c r="I1" i="2"/>
</calcChain>
</file>

<file path=xl/sharedStrings.xml><?xml version="1.0" encoding="utf-8"?>
<sst xmlns="http://schemas.openxmlformats.org/spreadsheetml/2006/main" count="1329" uniqueCount="306">
  <si>
    <t>Hoops</t>
  </si>
  <si>
    <t>Estimated Total Value</t>
  </si>
  <si>
    <t>Odd Balls / Non-Standard Size</t>
  </si>
  <si>
    <t>1989-90 Hoops</t>
  </si>
  <si>
    <t>1990-91 Hoops</t>
  </si>
  <si>
    <t>1991-92 Hoops</t>
  </si>
  <si>
    <t>1992-93 Hoops</t>
  </si>
  <si>
    <t>1993-94 Hoops</t>
  </si>
  <si>
    <t>1995-96 Hoops</t>
  </si>
  <si>
    <t>1996-97 Hoops</t>
  </si>
  <si>
    <t>1997-98 Hoops</t>
  </si>
  <si>
    <t>Size</t>
  </si>
  <si>
    <t>Thk.</t>
  </si>
  <si>
    <t>Card</t>
  </si>
  <si>
    <t xml:space="preserve">Print </t>
  </si>
  <si>
    <t>Pack</t>
  </si>
  <si>
    <t>Grade</t>
  </si>
  <si>
    <t>Run</t>
  </si>
  <si>
    <t>Odds</t>
  </si>
  <si>
    <t>Hard Case</t>
  </si>
  <si>
    <t>8 x 10"</t>
  </si>
  <si>
    <t>55 pt</t>
  </si>
  <si>
    <t>SGC 7</t>
  </si>
  <si>
    <t>1990-91 Hoops Collect-A-Book #4 Michael Jordan</t>
  </si>
  <si>
    <t>Album</t>
  </si>
  <si>
    <r>
      <t>2-</t>
    </r>
    <r>
      <rPr>
        <b/>
        <sz val="20"/>
        <color theme="1"/>
        <rFont val="Calibri"/>
        <family val="2"/>
      </rPr>
      <t>½ x 3-½"</t>
    </r>
  </si>
  <si>
    <t>Standard</t>
  </si>
  <si>
    <t>-----</t>
  </si>
  <si>
    <t>1989-90 Hoops #200 Michael Jordan</t>
  </si>
  <si>
    <t>1990-91 Hoops #65 Michael Jordan</t>
  </si>
  <si>
    <t>1991-92 Hoops #30 Michael Jordan MVP</t>
  </si>
  <si>
    <t>1992-93 Hoops #30 Michael Jordan</t>
  </si>
  <si>
    <t>1993-94 Hoops #28 Michael Jordan</t>
  </si>
  <si>
    <t>1995-96 Hoops #21 Michael Jordan</t>
  </si>
  <si>
    <t>1996-97 Hoops #20 Michael Jordan</t>
  </si>
  <si>
    <t>1997-98 Hoops #1 Michael Jordan LL</t>
  </si>
  <si>
    <t>Raw - NM+</t>
  </si>
  <si>
    <t>1990-91 Hoops Action Photos #90N1 Michael Jordan 1990</t>
  </si>
  <si>
    <t>1989-90 Hoops Superstars #12 Michael Jordan</t>
  </si>
  <si>
    <t>Standard                  Hand Cut</t>
  </si>
  <si>
    <t>1990 Hoops Jewel Kodak Osco Drug Team Sheets #NNO Michael Jordan</t>
  </si>
  <si>
    <t>1991-92 Hoops Jewel Kodak Osco Drug Team Sheet #NNO Michael Jordan</t>
  </si>
  <si>
    <t>1992-93 Hoops #269 Chicago Bulls TC</t>
  </si>
  <si>
    <t>1993-94 Hoops - Fifth Anniversary Gold #28 Michael Jordan</t>
  </si>
  <si>
    <t>1995-96 Hoops - Nabisco Jewel #21 Michael Jordan</t>
  </si>
  <si>
    <t>1996-97 Hoops - Silver #20 Michael Jordan</t>
  </si>
  <si>
    <t>1997-98 Hoops #220 Michael Jordan</t>
  </si>
  <si>
    <t>1990-91 Hoops Action Photos #90T32A Michael Jordan 1990</t>
  </si>
  <si>
    <t>1989-90 Hoops #21 Michael Jordan AS</t>
  </si>
  <si>
    <t>1991 Hoops 100 Superstars #13 Michael Jordan</t>
  </si>
  <si>
    <t>1992 Hoops Sears 100 Superstars #14 Michael Jordan MVP</t>
  </si>
  <si>
    <t>1992-93 Hoops #298 Michael Jordan AS</t>
  </si>
  <si>
    <t>1993-94 Hoops #257 Michael Jordan AS</t>
  </si>
  <si>
    <t>1995-96 Hoops #358 Michael Jordan ES</t>
  </si>
  <si>
    <t>1996-97 Hoops - Nabisco Jewel #20 Michael Jordan</t>
  </si>
  <si>
    <t>1997-98 Hoops - Nabisco Jewel #220 Michael Jordan</t>
  </si>
  <si>
    <t>1990-91 Hoops Action Photos #91N1 Michael Jordan 1991</t>
  </si>
  <si>
    <t>1989-90 Hoops All-Star Panels Perforated #21 Michael Jordan</t>
  </si>
  <si>
    <t>1990-91 Hoops #5 Michael Jordan AS, SP, UER</t>
  </si>
  <si>
    <t>1991-92 Hoops Prototypes #004 Michael Jordan</t>
  </si>
  <si>
    <t>1992-93 Hoops #320 Michael Jordan / Karl Malone LL</t>
  </si>
  <si>
    <t>1993-94 Hoops - Fifth Anniversary Gold #257 Michael Jordan AS</t>
  </si>
  <si>
    <t>1995-96 Hoops - Hot List #1 Michael Jordan</t>
  </si>
  <si>
    <t>1996-97 Hoops #176 Michael Jordan BF</t>
  </si>
  <si>
    <t>1997-98 Hoops - 9-1-1 #1/911 Michael Jordan</t>
  </si>
  <si>
    <t>1990-91 Hoops - All-Star Program Perforated #NNO Michael Jordan</t>
  </si>
  <si>
    <t>1991-92 Hoops METAL Prototypes #004 Michael Jordan</t>
  </si>
  <si>
    <t>1992-93 Hoops #341 Michael Jordan BTA</t>
  </si>
  <si>
    <t>1993-94 Hoops #281 East NBA All-Star Team</t>
  </si>
  <si>
    <t>1995-96 Hoops - Number Crunchers #1 Michael Jordan</t>
  </si>
  <si>
    <t>1996-97 Hoops #335 Michael Jordan CBG</t>
  </si>
  <si>
    <t>1997-98 Hoops - 9-1-1 SLEEVES #N1/911 Michael Jordan</t>
  </si>
  <si>
    <t>1990-91 Hoops #358 Michael Jordan TC, CL</t>
  </si>
  <si>
    <t>1991-92 Hoops #253 Michael Jordan AS</t>
  </si>
  <si>
    <t>1992-93 Hoops #TR1 NBA Championship Series</t>
  </si>
  <si>
    <t>1993-94 Hoops - Fifth Anniversary Gold #281 East NBA All-Star Team</t>
  </si>
  <si>
    <t>1995-96 Hoops - Power Palette #1 Michael Jordan</t>
  </si>
  <si>
    <t>1996-97 Hoops - Head 2 Head #HH2 Michael Jordan / Scottie Pippen</t>
  </si>
  <si>
    <t>1997-98 Hoops - HOOPerstars #1 Michael Jordan</t>
  </si>
  <si>
    <t>1990-91 Hoops #382 "Michael Jordan's Playground" BTS</t>
  </si>
  <si>
    <t>1991-92 Hoops #277 Chicago Bulls TC</t>
  </si>
  <si>
    <t>1992-93 Hoops #NNO 1992 Summer Olympics</t>
  </si>
  <si>
    <t>1993-94 Hoops #289 Steals (Michael Jordan / Mookie Blaylock / John Stockton) LL</t>
  </si>
  <si>
    <t>35 pt</t>
  </si>
  <si>
    <t>1995-96 Hoops - SkyView #SV1 Michael Jordan</t>
  </si>
  <si>
    <t>1996-97 Hoops - Hot List #8 Michael Jordan</t>
  </si>
  <si>
    <t>1997-98 Hoops - High Voltage #14HV Michael Jordan</t>
  </si>
  <si>
    <t>1990-91 Hoops #385 Super Streaks BTS</t>
  </si>
  <si>
    <t>1991-92 Hoops #306 Michael Jordan / Karl Malone LL</t>
  </si>
  <si>
    <t>1992-93 Hoops #NNO USA Basketball Team BTA</t>
  </si>
  <si>
    <t>1993-94 Hoops - Fifth Anniversary Gold #289 Steals (Michael Jordan / Mookie Blaylock / John Stockton) LL</t>
  </si>
  <si>
    <t>1995-96 Hoops - Top Ten #AR7 Michael Jordan</t>
  </si>
  <si>
    <t>1996-97 Hoops - Starting Five #4 Michael Jordan / Dennis Rodman / Toni Kukoc / Luc Longley / Scottie Pippen</t>
  </si>
  <si>
    <t>1997-98 Hoops - High Voltage 500 Volts #14HV Michael Jordan SN500</t>
  </si>
  <si>
    <t>1991-92 Hoops #317 Michael Jordan MS</t>
  </si>
  <si>
    <t>1992-93 Hoops #USA USA Basketball Team VAR: Has "USA" notation top left on the back</t>
  </si>
  <si>
    <t>1993-94 Hoops #283 Scoring (Michael Jordan / Dominique Wilkins / Karl Malone) LL</t>
  </si>
  <si>
    <t>1996-97 Hoops - Superfeats #1 Michael Jordan</t>
  </si>
  <si>
    <t>1997-98 Hoops - Frequent Flyer Club #4 Michael Jordan</t>
  </si>
  <si>
    <t>1991-92 Hoops #455 Michael Jordan SC</t>
  </si>
  <si>
    <t>1992-93 Hoops - Supreme Court #SC1 Michael Jordan</t>
  </si>
  <si>
    <t>1993-94 Hoops - Fifth Anniversary Gold #283 Scoring (Michael Jordan / Dominique Wilkins / Karl Malone) LL</t>
  </si>
  <si>
    <t>1997-98 Hoops - Frequent Flyer Club Upgrade #4 Michael Jordan</t>
  </si>
  <si>
    <t>1991-92 Hoops #536 Michael Jordan ATL</t>
  </si>
  <si>
    <t>1993-94 Hoops - Face to Face #FTF10 Harold Miner / Michael Jordan</t>
  </si>
  <si>
    <t>1997-98 Hoops - Rock the House #6RTH Michael Jordan</t>
  </si>
  <si>
    <t>1991-92 Hoops #542 Jordan, Bulls Win First NBA Title TRIB, FIN</t>
  </si>
  <si>
    <t>1993-94 Hoops - Supreme Court #SC11 Michael Jordan</t>
  </si>
  <si>
    <t>1997-98 Hoops - Dish n Swish #5 Michael Jordan</t>
  </si>
  <si>
    <t>1991-92 Hoops #543 1991 NBA Champions FIN</t>
  </si>
  <si>
    <t>1991-92 Hoops #579 Michael Jordan USA</t>
  </si>
  <si>
    <t>1991-92 Hoops - MVP All-Stars #IX Michael Jordan</t>
  </si>
  <si>
    <t>1991-92 Hoops - Slam Dunk #IV Michael Jordan</t>
  </si>
  <si>
    <t>1991-92 Hoops McDonald's #5 Michael Jordan</t>
  </si>
  <si>
    <t>1991-92 Hoops McDonald's #55 Michael Jordan</t>
  </si>
  <si>
    <t>1991-92 Hoops McDonald's #62 1992 USA Basketball Team</t>
  </si>
  <si>
    <t>SkyBox</t>
  </si>
  <si>
    <t>1990-91 SkyBox</t>
  </si>
  <si>
    <t>1991-92 SkyBox</t>
  </si>
  <si>
    <t>1992-93 SkyBox</t>
  </si>
  <si>
    <t>1992 SkyBox USA</t>
  </si>
  <si>
    <t>1993-94 SkyBox Premium</t>
  </si>
  <si>
    <t>1994-95 SkyBox E-Motion</t>
  </si>
  <si>
    <t>1995-96 SkyBox Premium</t>
  </si>
  <si>
    <t>1995-96 SkyBox E-XL</t>
  </si>
  <si>
    <t>1996-97 SkyBox Premium</t>
  </si>
  <si>
    <t>1996-97 SkyBox E-X2000</t>
  </si>
  <si>
    <t>1996-97 SkyBox Z-Force</t>
  </si>
  <si>
    <t>1997-98 SkyBox Premium</t>
  </si>
  <si>
    <t>1997-98 SkyBox Z-Force</t>
  </si>
  <si>
    <t>1997-98 SkyBox E-X2001</t>
  </si>
  <si>
    <t>1-¼ x 1-¾"</t>
  </si>
  <si>
    <t>1991-92 Skybox Canadian Minis #7 Michael Jordan</t>
  </si>
  <si>
    <t>1990-91 SkyBox #41 Michael Jordan</t>
  </si>
  <si>
    <t>1991-92 SkyBox #39 Michael Jordan</t>
  </si>
  <si>
    <t>1992-93 SkyBox #31 Michael Jordan</t>
  </si>
  <si>
    <t>1992 SkyBox USA #37 Michael Jordan</t>
  </si>
  <si>
    <t>1993-94 SkyBox Premium #45 Michael Jordan</t>
  </si>
  <si>
    <t>SGC 9</t>
  </si>
  <si>
    <t>1994-95 SkyBox E-Motion #100 Michael Jordan</t>
  </si>
  <si>
    <t>1995-96 SkyBox Premium #15 Michael Jordan UER</t>
  </si>
  <si>
    <t>SGC 8</t>
  </si>
  <si>
    <t>1995-96 SkyBox E-XL #10 Michael Jordan</t>
  </si>
  <si>
    <t>1996-97 SkyBox Premium #16 Michael Jordan</t>
  </si>
  <si>
    <t>1996-97 E-X2000 #9 Michael Jordan</t>
  </si>
  <si>
    <t>1996-97 SkyBox Z-Force #11 Michael Jordan</t>
  </si>
  <si>
    <t>1997-98 SkyBox Premium #29 Michael Jordan</t>
  </si>
  <si>
    <t>1997-98 SkyBox Z-Force #23 Michael Jordan</t>
  </si>
  <si>
    <t>PSA 8</t>
  </si>
  <si>
    <t>1997-98 E-X2001 #9 Michael Jordan</t>
  </si>
  <si>
    <t>2-¼ x 2-¾"</t>
  </si>
  <si>
    <t>Standard                  Hand-Cut</t>
  </si>
  <si>
    <t>1991-92 SkyBox Mark and See Minis #534 Michael Jordan</t>
  </si>
  <si>
    <t>1990-91 SkyBox - Prototypes #41 Michael Jordan</t>
  </si>
  <si>
    <t>1991-92 SkyBox #307 Michael Jordan LL</t>
  </si>
  <si>
    <t>1992-93 SkyBox #314 The 1992 NBA Finals FIN</t>
  </si>
  <si>
    <t>1992 SkyBox USA #38 Michael Jordan</t>
  </si>
  <si>
    <t>1993-94 SkyBox Premium - Promos #NNO Michael Jordan</t>
  </si>
  <si>
    <t>1994-95 SkyBox E-Motion - N-Tense #3 Michael Jordan</t>
  </si>
  <si>
    <t>1995-96 SkyBox Premium #278 Michael Jordan ELE</t>
  </si>
  <si>
    <t>SGC 8.5</t>
  </si>
  <si>
    <t>1995-96 SkyBox E-XL - Blue #10 Michael Jordan</t>
  </si>
  <si>
    <t>1996-97 SkyBox Premium - Star Ruby #16 Michael Jordan</t>
  </si>
  <si>
    <t>1996-97 E-X2000 - Credentials #9 Michael Jordan SN499</t>
  </si>
  <si>
    <t>Thin</t>
  </si>
  <si>
    <t>1996-97 SkyBox Z-Force - Z-Cling #11 Michael Jordan</t>
  </si>
  <si>
    <t>1997-98 SkyBox Premium - Star Rubies #29 SR Michael Jordan SN50</t>
  </si>
  <si>
    <t>1997-98 SkyBox Z-Force - Rave #23 Michael Jordan SN399</t>
  </si>
  <si>
    <t>1997-98 E-X2001 - Essential Credentials Future #9 Michael Jordan SN72</t>
  </si>
  <si>
    <r>
      <t>3-</t>
    </r>
    <r>
      <rPr>
        <b/>
        <sz val="22"/>
        <color theme="1"/>
        <rFont val="Aptos Narrow"/>
        <family val="2"/>
      </rPr>
      <t xml:space="preserve">⅜ </t>
    </r>
    <r>
      <rPr>
        <b/>
        <sz val="22"/>
        <color theme="1"/>
        <rFont val="Aptos Narrow"/>
        <family val="2"/>
        <scheme val="minor"/>
      </rPr>
      <t>x 7-</t>
    </r>
    <r>
      <rPr>
        <b/>
        <sz val="22"/>
        <color theme="1"/>
        <rFont val="Aptos Narrow"/>
        <family val="2"/>
      </rPr>
      <t>¼</t>
    </r>
    <r>
      <rPr>
        <b/>
        <sz val="22"/>
        <color theme="1"/>
        <rFont val="Aptos Narrow"/>
        <family val="2"/>
        <scheme val="minor"/>
      </rPr>
      <t>"</t>
    </r>
  </si>
  <si>
    <t>1991-92 SkyBox Mark and See Minis #545 Team USA Card 2 (Michael Jordan / John Stockton / Karl Malone / Magic Johnson)</t>
  </si>
  <si>
    <t>1991-92 SkyBox #333 Michael vs. Magic FIN</t>
  </si>
  <si>
    <t>1992-93 SkyBox #318 The 1992 NBA Finals</t>
  </si>
  <si>
    <t>1992 SkyBox USA #39 Michael Jordan</t>
  </si>
  <si>
    <t>1993-94 SkyBox Premium #14 Michael Jordan PO</t>
  </si>
  <si>
    <t>1995-96 SkyBox Premium - Larger Than Life #L1 Michael Jordan</t>
  </si>
  <si>
    <t>1995-96 SkyBox E-XL - No Boundaries #1 Michael Jordan</t>
  </si>
  <si>
    <t>1996-97 SkyBox Premium #247 Michael Jordan PM</t>
  </si>
  <si>
    <t>1996-97 E-X2000 - Net Assets #8 Michael Jordan</t>
  </si>
  <si>
    <t>1996-97 SkyBox Z-Force #179 Michael Jordan ZUP</t>
  </si>
  <si>
    <t>1997-98 SkyBox Premium #235 Michael Jordan TS</t>
  </si>
  <si>
    <t>1997-98 SkyBox Z-Force #190 Michael Jordan ZUP</t>
  </si>
  <si>
    <t>1997-98 E-X2001 - Essential Credentials Now #9 Michael Jordan SN9</t>
  </si>
  <si>
    <t>1991-92 SkyBox Mark and See Minis #NNO Team Photo</t>
  </si>
  <si>
    <t>1991-92 SkyBox #334 Michael Jordan FIN</t>
  </si>
  <si>
    <t>1992-93 SkyBox - Olympic Team #USA11 Michael Jordan</t>
  </si>
  <si>
    <t>1992 SkyBox USA #40 Michael Jordan</t>
  </si>
  <si>
    <t>1993-94 SkyBox Premium - Showdown Series #SS11 Clyde Drexler / Michael Jordan</t>
  </si>
  <si>
    <t>1995-96 SkyBox Premium - Meltdown #M1 Michael Jordan</t>
  </si>
  <si>
    <t>1995-96 SkyBox E-XL - Natural Born Thrillers #1 Michael Jordan</t>
  </si>
  <si>
    <t>1996-97 SkyBox Premium - Star Ruby #247 Michael Jordan PM</t>
  </si>
  <si>
    <t>1996-97 E-X2000 - A Cut Above #5 Michael Jordan</t>
  </si>
  <si>
    <t>Standard              Die-Cut</t>
  </si>
  <si>
    <t>1996-97 SkyBox Z-Force - Big Man on Court #4 Michael Jordan</t>
  </si>
  <si>
    <t>1997-98 SkyBox Premium - Star Rubies #235 Michael Jordan SN50</t>
  </si>
  <si>
    <t>1997-98 SkyBox Z-Force - Rave #190 Michael Jordan ZUP, SN399</t>
  </si>
  <si>
    <t>1997-98 E-X2001 - Gravity Denied #9GD Michael Jordan</t>
  </si>
  <si>
    <t>1991-92 SkyBox #337 The Chicago Bulls Starting Team FIN</t>
  </si>
  <si>
    <t>1992-93 SkyBox - School Ties #ST16 James Worthy / Michael Jordan / Sam Perkins</t>
  </si>
  <si>
    <t>1992 SkyBox USA #41 Michael Jordan</t>
  </si>
  <si>
    <t>1993-94 SkyBox Premium - Center Stage #CS1 Michael Jordan</t>
  </si>
  <si>
    <t>1995-96 SkyBox Premium - Standouts Hobby #SH1 Michael Jordan</t>
  </si>
  <si>
    <t>1996-97 SkyBox Premium - Golden Touch #5 Michael Jordan</t>
  </si>
  <si>
    <t>1996-97 E-X2000 - SAMPLE (Not Die Cut) A Cut Above #5 Michael Jordan</t>
  </si>
  <si>
    <t>1996-97 SkyBox Z-Force - BMOC Z-Peat #4 Michael Jordan</t>
  </si>
  <si>
    <t>1997-98 SkyBox Premium - Thunder &amp; Lightning #5 TL Michael Jordan</t>
  </si>
  <si>
    <t>1997-98 SkyBox Z-Force - Super Rave #190 Michael Jordan ZUP, SN50</t>
  </si>
  <si>
    <t>1997-98 E-X2001 - Jambalaya #6JB Michael Jordan</t>
  </si>
  <si>
    <t>1991-92 SkyBox #408 Chicago Bulls GF</t>
  </si>
  <si>
    <t>1992 SkyBox USA #42 Michael Jordan</t>
  </si>
  <si>
    <t>1993-94 SkyBox Premium - Dynamic Dunks #D4 Michael Jordan</t>
  </si>
  <si>
    <t>1996-97 SkyBox Premium - Larger Than Life #B7 Michael Jordan</t>
  </si>
  <si>
    <t>1996-97 SkyBox Z-Force - Slam Cam #SC5 Michael Jordan</t>
  </si>
  <si>
    <t>1997-98 SkyBox Premium - Golden Touch #1GT Michael Jordan</t>
  </si>
  <si>
    <t>1997-98 SkyBox Z-Force - Boss #10 /B Michael Jordan</t>
  </si>
  <si>
    <t>1991-92 SkyBox #462 Michael Jordan / Scottie Pippen TW</t>
  </si>
  <si>
    <t>1992 SkyBox USA #43 Michael Jordan</t>
  </si>
  <si>
    <t>1996-97 SkyBox Premium - NetSets #8 Michael Jordan</t>
  </si>
  <si>
    <t>1996-97 SkyBox Z-Force - Vortex #V5 Michael Jordan</t>
  </si>
  <si>
    <t>1997-98 SkyBox Premium - Silky Smooth #1 SS Michael Jordan</t>
  </si>
  <si>
    <t>1997-98 SkyBox Z-Force - Super Boss #10 /SB Michael Jordan</t>
  </si>
  <si>
    <t>1991-92 SkyBox #534 Michael Jordan USA</t>
  </si>
  <si>
    <t>1992 SkyBox USA #44 Michael Jordan</t>
  </si>
  <si>
    <t>1996-97 SkyBox Premium - Thunder and Lightning #1 Michael Jordan</t>
  </si>
  <si>
    <t>1997-98 SkyBox Premium - Silky Smooth VAR: NO NET #1 SS Michael Jordan</t>
  </si>
  <si>
    <t>1997-98 SkyBox Z-Force - Rave Reviews #6 Michael Jordan</t>
  </si>
  <si>
    <t>1991-92 SkyBox #545 Michael Jordan / John Stockton / Karl Malone / Magic Johnson USA</t>
  </si>
  <si>
    <t>1992 SkyBox USA #45 Michael Jordan</t>
  </si>
  <si>
    <t>1996-97 SkyBox Premium - Triple Threats #TT11 Michael Jordan SP</t>
  </si>
  <si>
    <t>1997-98 SkyBox Premium - Premium Player #1 PP Michael Jordan</t>
  </si>
  <si>
    <t>1997-98 SkyBox Z-Force - Big Men on Court #9 BMOC Michael Jordan</t>
  </si>
  <si>
    <t>1991-92 SkyBox #572 Michael Jordan SAL</t>
  </si>
  <si>
    <t>1992 SkyBox USA #105 Magic on Jordan</t>
  </si>
  <si>
    <t>1997-98 SkyBox Premium - And One Sealed #NNO Michael Jordan</t>
  </si>
  <si>
    <t>1997-98 SkyBox Z-Force - Quick Strike #5 QS Michael Jordan</t>
  </si>
  <si>
    <t>1991-92 SkyBox #583 Michael Jordan SKM</t>
  </si>
  <si>
    <t>1992 SkyBox USA #NNO USA Basketball Team Card</t>
  </si>
  <si>
    <t>1997-98 SkyBox Premium - And One Inside #10 AO Michael Jordan</t>
  </si>
  <si>
    <t>1997-98 SkyBox Z-Force - Slam Cam #5 SC Michael Jordan</t>
  </si>
  <si>
    <t>1991-92 SkyBox #NNO Team USA Card</t>
  </si>
  <si>
    <t>1997-98 SkyBox Premium - Competitive Advantage #3CA Michael Jordan</t>
  </si>
  <si>
    <t>1997-98 SkyBox Z-Force - Limited Access #6 LA Michael Jordan</t>
  </si>
  <si>
    <t>Retail</t>
  </si>
  <si>
    <t>Raw - Excellent</t>
  </si>
  <si>
    <t>Hobby</t>
  </si>
  <si>
    <t>Raw - Good</t>
  </si>
  <si>
    <t>Jumbo</t>
  </si>
  <si>
    <t>PSA 10</t>
  </si>
  <si>
    <t>Cello</t>
  </si>
  <si>
    <t>PSA 9</t>
  </si>
  <si>
    <t>Rack</t>
  </si>
  <si>
    <t>PSA 8.5</t>
  </si>
  <si>
    <t>Wax</t>
  </si>
  <si>
    <t>Foil</t>
  </si>
  <si>
    <t>PSA 7</t>
  </si>
  <si>
    <t>PSA 6-</t>
  </si>
  <si>
    <t>BGS 10</t>
  </si>
  <si>
    <t>BGS 9.5</t>
  </si>
  <si>
    <t>BGS 9</t>
  </si>
  <si>
    <t>BGS 8.5</t>
  </si>
  <si>
    <t>BGS 8</t>
  </si>
  <si>
    <t>BGS 7.5</t>
  </si>
  <si>
    <t>BGS 7</t>
  </si>
  <si>
    <t>BGS 6.5</t>
  </si>
  <si>
    <t>BGS 6-</t>
  </si>
  <si>
    <t>SGC 10</t>
  </si>
  <si>
    <t>SGC 9.5</t>
  </si>
  <si>
    <t>SGC 7.5</t>
  </si>
  <si>
    <t>SGC 6.5</t>
  </si>
  <si>
    <t>SGC 6-</t>
  </si>
  <si>
    <t>CGC 10</t>
  </si>
  <si>
    <t>CGC 9.5</t>
  </si>
  <si>
    <t>CGC 9</t>
  </si>
  <si>
    <t>CGC 8.5</t>
  </si>
  <si>
    <t>CGC 8</t>
  </si>
  <si>
    <t>CGC 7.5</t>
  </si>
  <si>
    <t>CGC 7</t>
  </si>
  <si>
    <t>CGC 6.5</t>
  </si>
  <si>
    <t>CGC 6-</t>
  </si>
  <si>
    <t>TAG 10</t>
  </si>
  <si>
    <t>TAG 9.5</t>
  </si>
  <si>
    <t>TAG 9</t>
  </si>
  <si>
    <t>TAG 8.5</t>
  </si>
  <si>
    <t>TAG 8</t>
  </si>
  <si>
    <t>TAG 7.5</t>
  </si>
  <si>
    <t>TAG 7</t>
  </si>
  <si>
    <t>TAG 6.5</t>
  </si>
  <si>
    <t>TAG 6-</t>
  </si>
  <si>
    <t>RE 10</t>
  </si>
  <si>
    <t>RE 9.5</t>
  </si>
  <si>
    <t>RE 9</t>
  </si>
  <si>
    <t>RE 8.5</t>
  </si>
  <si>
    <t>RE 8</t>
  </si>
  <si>
    <t>RE 7.5</t>
  </si>
  <si>
    <t>RE 7</t>
  </si>
  <si>
    <t>RE 6.5</t>
  </si>
  <si>
    <t>RE 6-</t>
  </si>
  <si>
    <t>HGA 10</t>
  </si>
  <si>
    <t>HGA 9.5</t>
  </si>
  <si>
    <t>HGA 9</t>
  </si>
  <si>
    <t>HGA 8.5</t>
  </si>
  <si>
    <t>HGA 8</t>
  </si>
  <si>
    <t>HGA 7.5</t>
  </si>
  <si>
    <t>HGA 7</t>
  </si>
  <si>
    <t>HGA 6.5</t>
  </si>
  <si>
    <t>HGA 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</si>
</sst>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(&quot;$&quot;* #,##0.00_);_(&quot;$&quot;* \(#,##0.00\);_(&quot;$&quot;* &quot;-&quot;??_);_(@_)"/>
    <numFmt numFmtId="164" formatCode="0\ &quot;Total Cards&quot;"/>
    <numFmt numFmtId="165" formatCode="0\ &quot;Hard Case Cards&quot;"/>
    <numFmt numFmtId="166" formatCode="0\ &quot;Album Cards&quot;"/>
    <numFmt numFmtId="167" formatCode="&quot;$&quot;#,##0"/>
    <numFmt numFmtId="168" formatCode="0\ &quot;Total Remaining&quot;"/>
    <numFmt numFmtId="169" formatCode="0\ &quot;Hard Case Remain&quot;"/>
    <numFmt numFmtId="170" formatCode="0\ &quot;Album Remain&quot;"/>
    <numFmt numFmtId="171" formatCode="&quot;$&quot;#,##0\ &quot;Captured&quot;"/>
    <numFmt numFmtId="172" formatCode="&quot;1 :&quot;\ #,#00"/>
    <numFmt numFmtId="173" formatCode="&quot;1 :&quot;\ 0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8"/>
      <color theme="1"/>
      <name val="72 Black"/>
      <family val="2"/>
    </font>
    <font>
      <sz val="28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C6491A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b/>
      <sz val="20"/>
      <color theme="1"/>
      <name val="Calibri"/>
      <family val="2"/>
    </font>
    <font>
      <sz val="8"/>
      <color rgb="FF0D6EFD"/>
      <name val="Arial"/>
      <family val="2"/>
    </font>
    <font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8"/>
      <color rgb="FF800080"/>
      <name val="Arial"/>
      <family val="2"/>
    </font>
    <font>
      <b/>
      <sz val="20"/>
      <color theme="1"/>
      <name val="72 Black"/>
      <family val="2"/>
    </font>
    <font>
      <b/>
      <sz val="12"/>
      <color rgb="FFC6491A"/>
      <name val="Arial"/>
      <family val="2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family val="2"/>
    </font>
    <font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94">
    <xf numFmtId="0" fontId="0" fillId="0" borderId="0" xfId="0"/>
    <xf numFmtId="0" fontId="0" fillId="4" borderId="0" xfId="0" applyFill="1"/>
    <xf numFmtId="0" fontId="5" fillId="4" borderId="0" xfId="0" applyFont="1" applyFill="1"/>
    <xf numFmtId="0" fontId="0" fillId="3" borderId="0" xfId="0" applyFill="1"/>
    <xf numFmtId="167" fontId="0" fillId="3" borderId="0" xfId="1" applyNumberFormat="1" applyFont="1" applyFill="1" applyBorder="1"/>
    <xf numFmtId="167" fontId="6" fillId="3" borderId="2" xfId="1" applyNumberFormat="1" applyFont="1" applyFill="1" applyBorder="1"/>
    <xf numFmtId="0" fontId="7" fillId="3" borderId="3" xfId="0" applyFont="1" applyFill="1" applyBorder="1"/>
    <xf numFmtId="0" fontId="11" fillId="3" borderId="6" xfId="0" applyFont="1" applyFill="1" applyBorder="1" applyAlignment="1">
      <alignment horizontal="center"/>
    </xf>
    <xf numFmtId="0" fontId="12" fillId="3" borderId="0" xfId="0" applyFont="1" applyFill="1"/>
    <xf numFmtId="167" fontId="11" fillId="3" borderId="8" xfId="0" applyNumberFormat="1" applyFont="1" applyFill="1" applyBorder="1"/>
    <xf numFmtId="0" fontId="12" fillId="3" borderId="0" xfId="0" applyFont="1" applyFill="1" applyAlignment="1">
      <alignment horizontal="center"/>
    </xf>
    <xf numFmtId="0" fontId="12" fillId="3" borderId="9" xfId="0" applyFont="1" applyFill="1" applyBorder="1"/>
    <xf numFmtId="0" fontId="12" fillId="4" borderId="0" xfId="0" applyFont="1" applyFill="1"/>
    <xf numFmtId="0" fontId="11" fillId="3" borderId="0" xfId="0" applyFont="1" applyFill="1" applyAlignment="1">
      <alignment horizontal="center"/>
    </xf>
    <xf numFmtId="167" fontId="11" fillId="3" borderId="0" xfId="0" applyNumberFormat="1" applyFont="1" applyFill="1"/>
    <xf numFmtId="0" fontId="12" fillId="0" borderId="0" xfId="0" applyFont="1"/>
    <xf numFmtId="0" fontId="0" fillId="3" borderId="10" xfId="0" applyFill="1" applyBorder="1"/>
    <xf numFmtId="0" fontId="11" fillId="3" borderId="8" xfId="0" applyFont="1" applyFill="1" applyBorder="1" applyAlignment="1">
      <alignment horizontal="center"/>
    </xf>
    <xf numFmtId="167" fontId="11" fillId="3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0" fillId="3" borderId="11" xfId="0" applyFill="1" applyBorder="1"/>
    <xf numFmtId="167" fontId="11" fillId="3" borderId="0" xfId="0" applyNumberFormat="1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90" wrapText="1"/>
    </xf>
    <xf numFmtId="0" fontId="14" fillId="3" borderId="3" xfId="0" applyFont="1" applyFill="1" applyBorder="1" applyAlignment="1">
      <alignment horizontal="center" vertical="center" textRotation="90" wrapText="1"/>
    </xf>
    <xf numFmtId="0" fontId="9" fillId="3" borderId="1" xfId="0" quotePrefix="1" applyFont="1" applyFill="1" applyBorder="1" applyAlignment="1">
      <alignment horizontal="center" vertical="center" textRotation="90" wrapText="1"/>
    </xf>
    <xf numFmtId="167" fontId="9" fillId="3" borderId="1" xfId="1" applyNumberFormat="1" applyFont="1" applyFill="1" applyBorder="1" applyAlignment="1">
      <alignment horizontal="center" vertical="center" wrapText="1"/>
    </xf>
    <xf numFmtId="0" fontId="9" fillId="3" borderId="1" xfId="1" quotePrefix="1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15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top" wrapText="1"/>
    </xf>
    <xf numFmtId="0" fontId="15" fillId="3" borderId="1" xfId="2" applyFont="1" applyFill="1" applyBorder="1" applyAlignment="1">
      <alignment vertical="top" wrapText="1"/>
    </xf>
    <xf numFmtId="172" fontId="9" fillId="3" borderId="1" xfId="1" applyNumberFormat="1" applyFont="1" applyFill="1" applyBorder="1" applyAlignment="1">
      <alignment horizontal="center" vertical="center" wrapText="1"/>
    </xf>
    <xf numFmtId="167" fontId="0" fillId="3" borderId="0" xfId="1" applyNumberFormat="1" applyFont="1" applyFill="1"/>
    <xf numFmtId="0" fontId="0" fillId="0" borderId="1" xfId="0" applyBorder="1"/>
    <xf numFmtId="0" fontId="20" fillId="3" borderId="1" xfId="0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0" fontId="0" fillId="3" borderId="0" xfId="1" applyNumberFormat="1" applyFont="1" applyFill="1"/>
    <xf numFmtId="0" fontId="15" fillId="3" borderId="0" xfId="0" applyFont="1" applyFill="1" applyAlignment="1">
      <alignment vertical="top" wrapText="1"/>
    </xf>
    <xf numFmtId="0" fontId="18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5" fillId="0" borderId="0" xfId="0" applyFont="1"/>
    <xf numFmtId="0" fontId="21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center" vertical="center" textRotation="90" wrapText="1"/>
    </xf>
    <xf numFmtId="3" fontId="9" fillId="3" borderId="1" xfId="1" quotePrefix="1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3" fontId="9" fillId="3" borderId="1" xfId="1" applyNumberFormat="1" applyFont="1" applyFill="1" applyBorder="1" applyAlignment="1">
      <alignment horizontal="center" vertical="center" wrapText="1"/>
    </xf>
    <xf numFmtId="0" fontId="0" fillId="3" borderId="1" xfId="1" applyNumberFormat="1" applyFont="1" applyFill="1" applyBorder="1"/>
    <xf numFmtId="0" fontId="25" fillId="3" borderId="0" xfId="0" applyFont="1" applyFill="1"/>
    <xf numFmtId="0" fontId="26" fillId="3" borderId="0" xfId="0" applyFont="1" applyFill="1"/>
    <xf numFmtId="3" fontId="0" fillId="3" borderId="0" xfId="0" applyNumberFormat="1" applyFill="1"/>
    <xf numFmtId="3" fontId="0" fillId="3" borderId="0" xfId="1" applyNumberFormat="1" applyFont="1" applyFill="1"/>
    <xf numFmtId="0" fontId="0" fillId="3" borderId="0" xfId="1" applyNumberFormat="1" applyFont="1" applyFill="1" applyAlignment="1">
      <alignment horizontal="center"/>
    </xf>
    <xf numFmtId="1" fontId="27" fillId="0" borderId="0" xfId="0" quotePrefix="1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right"/>
    </xf>
    <xf numFmtId="0" fontId="11" fillId="3" borderId="8" xfId="0" applyFont="1" applyFill="1" applyBorder="1" applyAlignment="1">
      <alignment horizontal="right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71" fontId="9" fillId="3" borderId="2" xfId="0" applyNumberFormat="1" applyFont="1" applyFill="1" applyBorder="1" applyAlignment="1">
      <alignment horizontal="center"/>
    </xf>
    <xf numFmtId="171" fontId="9" fillId="3" borderId="3" xfId="0" applyNumberFormat="1" applyFont="1" applyFill="1" applyBorder="1" applyAlignment="1">
      <alignment horizontal="center"/>
    </xf>
    <xf numFmtId="171" fontId="9" fillId="3" borderId="4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8" fontId="3" fillId="3" borderId="5" xfId="0" applyNumberFormat="1" applyFont="1" applyFill="1" applyBorder="1" applyAlignment="1">
      <alignment horizontal="center" vertical="center" wrapText="1"/>
    </xf>
    <xf numFmtId="169" fontId="3" fillId="3" borderId="2" xfId="0" applyNumberFormat="1" applyFont="1" applyFill="1" applyBorder="1" applyAlignment="1">
      <alignment horizontal="center" vertical="center" wrapText="1"/>
    </xf>
    <xf numFmtId="169" fontId="3" fillId="3" borderId="4" xfId="0" applyNumberFormat="1" applyFont="1" applyFill="1" applyBorder="1" applyAlignment="1">
      <alignment horizontal="center" vertical="center" wrapText="1"/>
    </xf>
    <xf numFmtId="170" fontId="3" fillId="3" borderId="1" xfId="0" applyNumberFormat="1" applyFont="1" applyFill="1" applyBorder="1" applyAlignment="1">
      <alignment horizontal="center" vertical="center" wrapText="1"/>
    </xf>
    <xf numFmtId="167" fontId="8" fillId="3" borderId="3" xfId="0" applyNumberFormat="1" applyFont="1" applyFill="1" applyBorder="1" applyAlignment="1">
      <alignment horizontal="center"/>
    </xf>
    <xf numFmtId="167" fontId="8" fillId="3" borderId="4" xfId="0" applyNumberFormat="1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 vertical="center"/>
    </xf>
    <xf numFmtId="0" fontId="2" fillId="2" borderId="9" xfId="0" quotePrefix="1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/>
    </xf>
    <xf numFmtId="0" fontId="2" fillId="2" borderId="11" xfId="0" quotePrefix="1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7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/>
      </font>
      <fill>
        <patternFill>
          <bgColor rgb="FF00B050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fgColor theme="2" tint="-9.9948118533890809E-2"/>
          <bgColor theme="2" tint="-9.9948118533890809E-2"/>
        </patternFill>
      </fill>
    </dxf>
    <dxf>
      <font>
        <b/>
        <i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1AD7CFEB-69E8-4387-8BD2-CE47C004491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4.jpeg"/><Relationship Id="rId21" Type="http://schemas.openxmlformats.org/officeDocument/2006/relationships/image" Target="../media/image19.jpeg"/><Relationship Id="rId42" Type="http://schemas.openxmlformats.org/officeDocument/2006/relationships/image" Target="../media/image40.jpeg"/><Relationship Id="rId47" Type="http://schemas.openxmlformats.org/officeDocument/2006/relationships/image" Target="../media/image45.jpeg"/><Relationship Id="rId63" Type="http://schemas.openxmlformats.org/officeDocument/2006/relationships/image" Target="../media/image61.jpeg"/><Relationship Id="rId68" Type="http://schemas.openxmlformats.org/officeDocument/2006/relationships/image" Target="../media/image66.jpeg"/><Relationship Id="rId84" Type="http://schemas.openxmlformats.org/officeDocument/2006/relationships/image" Target="../media/image82.jpeg"/><Relationship Id="rId16" Type="http://schemas.openxmlformats.org/officeDocument/2006/relationships/image" Target="../media/image14.jpeg"/><Relationship Id="rId11" Type="http://schemas.openxmlformats.org/officeDocument/2006/relationships/image" Target="../media/image10.jpeg"/><Relationship Id="rId32" Type="http://schemas.openxmlformats.org/officeDocument/2006/relationships/image" Target="../media/image30.jpeg"/><Relationship Id="rId37" Type="http://schemas.openxmlformats.org/officeDocument/2006/relationships/image" Target="../media/image35.jpeg"/><Relationship Id="rId53" Type="http://schemas.openxmlformats.org/officeDocument/2006/relationships/image" Target="../media/image51.jpeg"/><Relationship Id="rId58" Type="http://schemas.openxmlformats.org/officeDocument/2006/relationships/image" Target="../media/image56.jpeg"/><Relationship Id="rId74" Type="http://schemas.openxmlformats.org/officeDocument/2006/relationships/image" Target="../media/image72.jpeg"/><Relationship Id="rId79" Type="http://schemas.openxmlformats.org/officeDocument/2006/relationships/image" Target="../media/image77.jpeg"/><Relationship Id="rId5" Type="http://schemas.openxmlformats.org/officeDocument/2006/relationships/image" Target="../media/image4.jpeg"/><Relationship Id="rId19" Type="http://schemas.openxmlformats.org/officeDocument/2006/relationships/image" Target="../media/image17.jpeg"/><Relationship Id="rId14" Type="http://schemas.openxmlformats.org/officeDocument/2006/relationships/hyperlink" Target="https://www.tcdb.com/ViewCard.cfm/sid/197199/cid/12645520/1991-92-Fleer-Wheaties---9-card-Collector-Sheets-6-Byron-Scott-/-Kevin-McHale-/-Tyrone-Bogues-/-Detlef-Schrempf-/-Michael-Jordan-/-Willie-Anderson-/-Johnny-Dawkins-/-Kendall-Gill-/-Glen-Rice" TargetMode="External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Relationship Id="rId35" Type="http://schemas.openxmlformats.org/officeDocument/2006/relationships/image" Target="../media/image33.jpeg"/><Relationship Id="rId43" Type="http://schemas.openxmlformats.org/officeDocument/2006/relationships/image" Target="../media/image41.jpeg"/><Relationship Id="rId48" Type="http://schemas.openxmlformats.org/officeDocument/2006/relationships/image" Target="../media/image46.jpeg"/><Relationship Id="rId56" Type="http://schemas.openxmlformats.org/officeDocument/2006/relationships/image" Target="../media/image54.jpeg"/><Relationship Id="rId64" Type="http://schemas.openxmlformats.org/officeDocument/2006/relationships/image" Target="../media/image62.jpeg"/><Relationship Id="rId69" Type="http://schemas.openxmlformats.org/officeDocument/2006/relationships/image" Target="../media/image67.jpeg"/><Relationship Id="rId77" Type="http://schemas.openxmlformats.org/officeDocument/2006/relationships/image" Target="../media/image75.jpeg"/><Relationship Id="rId8" Type="http://schemas.openxmlformats.org/officeDocument/2006/relationships/image" Target="../media/image7.jpeg"/><Relationship Id="rId51" Type="http://schemas.openxmlformats.org/officeDocument/2006/relationships/image" Target="../media/image49.jpeg"/><Relationship Id="rId72" Type="http://schemas.openxmlformats.org/officeDocument/2006/relationships/image" Target="../media/image70.jpeg"/><Relationship Id="rId80" Type="http://schemas.openxmlformats.org/officeDocument/2006/relationships/image" Target="../media/image78.jpeg"/><Relationship Id="rId85" Type="http://schemas.openxmlformats.org/officeDocument/2006/relationships/image" Target="../media/image83.jpeg"/><Relationship Id="rId3" Type="http://schemas.openxmlformats.org/officeDocument/2006/relationships/image" Target="../media/image2.jpeg"/><Relationship Id="rId12" Type="http://schemas.openxmlformats.org/officeDocument/2006/relationships/image" Target="../media/image11.jpe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33" Type="http://schemas.openxmlformats.org/officeDocument/2006/relationships/image" Target="../media/image31.jpeg"/><Relationship Id="rId38" Type="http://schemas.openxmlformats.org/officeDocument/2006/relationships/image" Target="../media/image36.jpeg"/><Relationship Id="rId46" Type="http://schemas.openxmlformats.org/officeDocument/2006/relationships/image" Target="../media/image44.jpeg"/><Relationship Id="rId59" Type="http://schemas.openxmlformats.org/officeDocument/2006/relationships/image" Target="../media/image57.jpeg"/><Relationship Id="rId67" Type="http://schemas.openxmlformats.org/officeDocument/2006/relationships/image" Target="../media/image65.jpeg"/><Relationship Id="rId20" Type="http://schemas.openxmlformats.org/officeDocument/2006/relationships/image" Target="../media/image18.jpeg"/><Relationship Id="rId41" Type="http://schemas.openxmlformats.org/officeDocument/2006/relationships/image" Target="../media/image39.jpeg"/><Relationship Id="rId54" Type="http://schemas.openxmlformats.org/officeDocument/2006/relationships/image" Target="../media/image52.jpeg"/><Relationship Id="rId62" Type="http://schemas.openxmlformats.org/officeDocument/2006/relationships/image" Target="../media/image60.jpeg"/><Relationship Id="rId70" Type="http://schemas.openxmlformats.org/officeDocument/2006/relationships/image" Target="../media/image68.jpeg"/><Relationship Id="rId75" Type="http://schemas.openxmlformats.org/officeDocument/2006/relationships/image" Target="../media/image73.jpeg"/><Relationship Id="rId83" Type="http://schemas.openxmlformats.org/officeDocument/2006/relationships/image" Target="../media/image81.jpeg"/><Relationship Id="rId1" Type="http://schemas.openxmlformats.org/officeDocument/2006/relationships/hyperlink" Target="https://www.tcdb.com/ViewCard.cfm/sid/2075/cid/633770/1989-90-Hoops-21-Michael-Jordan" TargetMode="External"/><Relationship Id="rId6" Type="http://schemas.openxmlformats.org/officeDocument/2006/relationships/image" Target="../media/image5.jpeg"/><Relationship Id="rId15" Type="http://schemas.openxmlformats.org/officeDocument/2006/relationships/image" Target="../media/image13.gif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4.jpeg"/><Relationship Id="rId49" Type="http://schemas.openxmlformats.org/officeDocument/2006/relationships/image" Target="../media/image47.jpeg"/><Relationship Id="rId57" Type="http://schemas.openxmlformats.org/officeDocument/2006/relationships/image" Target="../media/image55.jpeg"/><Relationship Id="rId10" Type="http://schemas.openxmlformats.org/officeDocument/2006/relationships/image" Target="../media/image9.jpeg"/><Relationship Id="rId31" Type="http://schemas.openxmlformats.org/officeDocument/2006/relationships/image" Target="../media/image29.jpeg"/><Relationship Id="rId44" Type="http://schemas.openxmlformats.org/officeDocument/2006/relationships/image" Target="../media/image42.jpeg"/><Relationship Id="rId52" Type="http://schemas.openxmlformats.org/officeDocument/2006/relationships/image" Target="../media/image50.jpeg"/><Relationship Id="rId60" Type="http://schemas.openxmlformats.org/officeDocument/2006/relationships/image" Target="../media/image58.jpeg"/><Relationship Id="rId65" Type="http://schemas.openxmlformats.org/officeDocument/2006/relationships/image" Target="../media/image63.jpeg"/><Relationship Id="rId73" Type="http://schemas.openxmlformats.org/officeDocument/2006/relationships/image" Target="../media/image71.jpeg"/><Relationship Id="rId78" Type="http://schemas.openxmlformats.org/officeDocument/2006/relationships/image" Target="../media/image76.jpeg"/><Relationship Id="rId81" Type="http://schemas.openxmlformats.org/officeDocument/2006/relationships/image" Target="../media/image79.jpeg"/><Relationship Id="rId86" Type="http://schemas.openxmlformats.org/officeDocument/2006/relationships/image" Target="../media/image84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3" Type="http://schemas.openxmlformats.org/officeDocument/2006/relationships/image" Target="../media/image12.jpeg"/><Relationship Id="rId18" Type="http://schemas.openxmlformats.org/officeDocument/2006/relationships/image" Target="../media/image16.jpeg"/><Relationship Id="rId39" Type="http://schemas.openxmlformats.org/officeDocument/2006/relationships/image" Target="../media/image37.jpeg"/><Relationship Id="rId34" Type="http://schemas.openxmlformats.org/officeDocument/2006/relationships/image" Target="../media/image32.jpeg"/><Relationship Id="rId50" Type="http://schemas.openxmlformats.org/officeDocument/2006/relationships/image" Target="../media/image48.jpeg"/><Relationship Id="rId55" Type="http://schemas.openxmlformats.org/officeDocument/2006/relationships/image" Target="../media/image53.jpeg"/><Relationship Id="rId76" Type="http://schemas.openxmlformats.org/officeDocument/2006/relationships/image" Target="../media/image74.jpeg"/><Relationship Id="rId7" Type="http://schemas.openxmlformats.org/officeDocument/2006/relationships/image" Target="../media/image6.jpeg"/><Relationship Id="rId71" Type="http://schemas.openxmlformats.org/officeDocument/2006/relationships/image" Target="../media/image69.jpeg"/><Relationship Id="rId2" Type="http://schemas.openxmlformats.org/officeDocument/2006/relationships/image" Target="../media/image1.jpeg"/><Relationship Id="rId29" Type="http://schemas.openxmlformats.org/officeDocument/2006/relationships/image" Target="../media/image27.jpeg"/><Relationship Id="rId24" Type="http://schemas.openxmlformats.org/officeDocument/2006/relationships/image" Target="../media/image22.jpeg"/><Relationship Id="rId40" Type="http://schemas.openxmlformats.org/officeDocument/2006/relationships/image" Target="../media/image38.jpeg"/><Relationship Id="rId45" Type="http://schemas.openxmlformats.org/officeDocument/2006/relationships/image" Target="../media/image43.jpeg"/><Relationship Id="rId66" Type="http://schemas.openxmlformats.org/officeDocument/2006/relationships/image" Target="../media/image64.jpeg"/><Relationship Id="rId61" Type="http://schemas.openxmlformats.org/officeDocument/2006/relationships/image" Target="../media/image59.jpeg"/><Relationship Id="rId82" Type="http://schemas.openxmlformats.org/officeDocument/2006/relationships/image" Target="../media/image80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08.jpeg"/><Relationship Id="rId21" Type="http://schemas.openxmlformats.org/officeDocument/2006/relationships/image" Target="../media/image103.jpeg"/><Relationship Id="rId42" Type="http://schemas.openxmlformats.org/officeDocument/2006/relationships/image" Target="../media/image124.jpeg"/><Relationship Id="rId47" Type="http://schemas.openxmlformats.org/officeDocument/2006/relationships/image" Target="../media/image129.jpeg"/><Relationship Id="rId63" Type="http://schemas.openxmlformats.org/officeDocument/2006/relationships/image" Target="../media/image145.jpeg"/><Relationship Id="rId68" Type="http://schemas.openxmlformats.org/officeDocument/2006/relationships/image" Target="../media/image150.jpeg"/><Relationship Id="rId84" Type="http://schemas.openxmlformats.org/officeDocument/2006/relationships/image" Target="../media/image165.jpeg"/><Relationship Id="rId89" Type="http://schemas.openxmlformats.org/officeDocument/2006/relationships/image" Target="../media/image170.jpeg"/><Relationship Id="rId16" Type="http://schemas.openxmlformats.org/officeDocument/2006/relationships/image" Target="../media/image98.jpeg"/><Relationship Id="rId11" Type="http://schemas.openxmlformats.org/officeDocument/2006/relationships/image" Target="../media/image93.jpeg"/><Relationship Id="rId32" Type="http://schemas.openxmlformats.org/officeDocument/2006/relationships/image" Target="../media/image114.jpeg"/><Relationship Id="rId37" Type="http://schemas.openxmlformats.org/officeDocument/2006/relationships/image" Target="../media/image119.jpeg"/><Relationship Id="rId53" Type="http://schemas.openxmlformats.org/officeDocument/2006/relationships/image" Target="../media/image135.jpeg"/><Relationship Id="rId58" Type="http://schemas.openxmlformats.org/officeDocument/2006/relationships/image" Target="../media/image140.jpeg"/><Relationship Id="rId74" Type="http://schemas.openxmlformats.org/officeDocument/2006/relationships/image" Target="../media/image156.jpeg"/><Relationship Id="rId79" Type="http://schemas.openxmlformats.org/officeDocument/2006/relationships/image" Target="../media/image161.jpeg"/><Relationship Id="rId102" Type="http://schemas.openxmlformats.org/officeDocument/2006/relationships/image" Target="../media/image183.jpeg"/><Relationship Id="rId5" Type="http://schemas.openxmlformats.org/officeDocument/2006/relationships/image" Target="../media/image87.jpeg"/><Relationship Id="rId90" Type="http://schemas.openxmlformats.org/officeDocument/2006/relationships/image" Target="../media/image171.jpeg"/><Relationship Id="rId95" Type="http://schemas.openxmlformats.org/officeDocument/2006/relationships/image" Target="../media/image176.jpeg"/><Relationship Id="rId22" Type="http://schemas.openxmlformats.org/officeDocument/2006/relationships/image" Target="../media/image104.jpeg"/><Relationship Id="rId27" Type="http://schemas.openxmlformats.org/officeDocument/2006/relationships/image" Target="../media/image109.jpeg"/><Relationship Id="rId43" Type="http://schemas.openxmlformats.org/officeDocument/2006/relationships/image" Target="../media/image125.jpeg"/><Relationship Id="rId48" Type="http://schemas.openxmlformats.org/officeDocument/2006/relationships/image" Target="../media/image130.jpeg"/><Relationship Id="rId64" Type="http://schemas.openxmlformats.org/officeDocument/2006/relationships/image" Target="../media/image146.jpeg"/><Relationship Id="rId69" Type="http://schemas.openxmlformats.org/officeDocument/2006/relationships/image" Target="../media/image151.jpeg"/><Relationship Id="rId80" Type="http://schemas.openxmlformats.org/officeDocument/2006/relationships/image" Target="../media/image162.jpeg"/><Relationship Id="rId85" Type="http://schemas.openxmlformats.org/officeDocument/2006/relationships/image" Target="../media/image166.jpeg"/><Relationship Id="rId12" Type="http://schemas.openxmlformats.org/officeDocument/2006/relationships/image" Target="../media/image94.jpeg"/><Relationship Id="rId17" Type="http://schemas.openxmlformats.org/officeDocument/2006/relationships/image" Target="../media/image99.jpeg"/><Relationship Id="rId33" Type="http://schemas.openxmlformats.org/officeDocument/2006/relationships/image" Target="../media/image115.jpeg"/><Relationship Id="rId38" Type="http://schemas.openxmlformats.org/officeDocument/2006/relationships/image" Target="../media/image120.jpeg"/><Relationship Id="rId59" Type="http://schemas.openxmlformats.org/officeDocument/2006/relationships/image" Target="../media/image141.jpeg"/><Relationship Id="rId103" Type="http://schemas.openxmlformats.org/officeDocument/2006/relationships/image" Target="../media/image184.jpeg"/><Relationship Id="rId20" Type="http://schemas.openxmlformats.org/officeDocument/2006/relationships/image" Target="../media/image102.jpeg"/><Relationship Id="rId41" Type="http://schemas.openxmlformats.org/officeDocument/2006/relationships/image" Target="../media/image123.jpeg"/><Relationship Id="rId54" Type="http://schemas.openxmlformats.org/officeDocument/2006/relationships/image" Target="../media/image136.jpeg"/><Relationship Id="rId62" Type="http://schemas.openxmlformats.org/officeDocument/2006/relationships/image" Target="../media/image144.jpeg"/><Relationship Id="rId70" Type="http://schemas.openxmlformats.org/officeDocument/2006/relationships/image" Target="../media/image152.jpeg"/><Relationship Id="rId75" Type="http://schemas.openxmlformats.org/officeDocument/2006/relationships/image" Target="../media/image157.jpeg"/><Relationship Id="rId83" Type="http://schemas.openxmlformats.org/officeDocument/2006/relationships/image" Target="../media/image164.jpeg"/><Relationship Id="rId88" Type="http://schemas.openxmlformats.org/officeDocument/2006/relationships/image" Target="../media/image169.jpeg"/><Relationship Id="rId91" Type="http://schemas.openxmlformats.org/officeDocument/2006/relationships/image" Target="../media/image172.jpeg"/><Relationship Id="rId96" Type="http://schemas.openxmlformats.org/officeDocument/2006/relationships/image" Target="../media/image177.jpeg"/><Relationship Id="rId1" Type="http://schemas.openxmlformats.org/officeDocument/2006/relationships/image" Target="../media/image85.jpeg"/><Relationship Id="rId6" Type="http://schemas.openxmlformats.org/officeDocument/2006/relationships/image" Target="../media/image88.jpeg"/><Relationship Id="rId15" Type="http://schemas.openxmlformats.org/officeDocument/2006/relationships/image" Target="../media/image97.jpeg"/><Relationship Id="rId23" Type="http://schemas.openxmlformats.org/officeDocument/2006/relationships/image" Target="../media/image105.jpeg"/><Relationship Id="rId28" Type="http://schemas.openxmlformats.org/officeDocument/2006/relationships/image" Target="../media/image110.jpeg"/><Relationship Id="rId36" Type="http://schemas.openxmlformats.org/officeDocument/2006/relationships/image" Target="../media/image118.jpeg"/><Relationship Id="rId49" Type="http://schemas.openxmlformats.org/officeDocument/2006/relationships/image" Target="../media/image131.jpeg"/><Relationship Id="rId57" Type="http://schemas.openxmlformats.org/officeDocument/2006/relationships/image" Target="../media/image139.jpeg"/><Relationship Id="rId10" Type="http://schemas.openxmlformats.org/officeDocument/2006/relationships/image" Target="../media/image92.jpeg"/><Relationship Id="rId31" Type="http://schemas.openxmlformats.org/officeDocument/2006/relationships/image" Target="../media/image113.jpeg"/><Relationship Id="rId44" Type="http://schemas.openxmlformats.org/officeDocument/2006/relationships/image" Target="../media/image126.jpeg"/><Relationship Id="rId52" Type="http://schemas.openxmlformats.org/officeDocument/2006/relationships/image" Target="../media/image134.jpeg"/><Relationship Id="rId60" Type="http://schemas.openxmlformats.org/officeDocument/2006/relationships/image" Target="../media/image142.jpeg"/><Relationship Id="rId65" Type="http://schemas.openxmlformats.org/officeDocument/2006/relationships/image" Target="../media/image147.jpeg"/><Relationship Id="rId73" Type="http://schemas.openxmlformats.org/officeDocument/2006/relationships/image" Target="../media/image155.jpeg"/><Relationship Id="rId78" Type="http://schemas.openxmlformats.org/officeDocument/2006/relationships/image" Target="../media/image160.jpeg"/><Relationship Id="rId81" Type="http://schemas.openxmlformats.org/officeDocument/2006/relationships/hyperlink" Target="https://www.tcdb.com/ViewCard.cfm/sid/2622/cid/3015713/1997-98-E-X2001---Jambalaya-6JB-Michael-Jordan" TargetMode="External"/><Relationship Id="rId86" Type="http://schemas.openxmlformats.org/officeDocument/2006/relationships/image" Target="../media/image167.jpeg"/><Relationship Id="rId94" Type="http://schemas.openxmlformats.org/officeDocument/2006/relationships/image" Target="../media/image175.jpeg"/><Relationship Id="rId99" Type="http://schemas.openxmlformats.org/officeDocument/2006/relationships/image" Target="../media/image180.jpeg"/><Relationship Id="rId101" Type="http://schemas.openxmlformats.org/officeDocument/2006/relationships/image" Target="../media/image182.jpeg"/><Relationship Id="rId4" Type="http://schemas.openxmlformats.org/officeDocument/2006/relationships/image" Target="../media/image29.jpeg"/><Relationship Id="rId9" Type="http://schemas.openxmlformats.org/officeDocument/2006/relationships/image" Target="../media/image91.jpeg"/><Relationship Id="rId13" Type="http://schemas.openxmlformats.org/officeDocument/2006/relationships/image" Target="../media/image95.jpeg"/><Relationship Id="rId18" Type="http://schemas.openxmlformats.org/officeDocument/2006/relationships/image" Target="../media/image100.jpeg"/><Relationship Id="rId39" Type="http://schemas.openxmlformats.org/officeDocument/2006/relationships/image" Target="../media/image121.jpeg"/><Relationship Id="rId34" Type="http://schemas.openxmlformats.org/officeDocument/2006/relationships/image" Target="../media/image116.jpeg"/><Relationship Id="rId50" Type="http://schemas.openxmlformats.org/officeDocument/2006/relationships/image" Target="../media/image132.jpeg"/><Relationship Id="rId55" Type="http://schemas.openxmlformats.org/officeDocument/2006/relationships/image" Target="../media/image137.jpeg"/><Relationship Id="rId76" Type="http://schemas.openxmlformats.org/officeDocument/2006/relationships/image" Target="../media/image158.jpeg"/><Relationship Id="rId97" Type="http://schemas.openxmlformats.org/officeDocument/2006/relationships/image" Target="../media/image178.jpeg"/><Relationship Id="rId104" Type="http://schemas.openxmlformats.org/officeDocument/2006/relationships/image" Target="../media/image185.jpeg"/><Relationship Id="rId7" Type="http://schemas.openxmlformats.org/officeDocument/2006/relationships/image" Target="../media/image89.jpeg"/><Relationship Id="rId71" Type="http://schemas.openxmlformats.org/officeDocument/2006/relationships/image" Target="../media/image153.jpeg"/><Relationship Id="rId92" Type="http://schemas.openxmlformats.org/officeDocument/2006/relationships/image" Target="../media/image173.jpeg"/><Relationship Id="rId2" Type="http://schemas.openxmlformats.org/officeDocument/2006/relationships/image" Target="../media/image86.jpeg"/><Relationship Id="rId29" Type="http://schemas.openxmlformats.org/officeDocument/2006/relationships/image" Target="../media/image111.jpeg"/><Relationship Id="rId24" Type="http://schemas.openxmlformats.org/officeDocument/2006/relationships/image" Target="../media/image106.jpeg"/><Relationship Id="rId40" Type="http://schemas.openxmlformats.org/officeDocument/2006/relationships/image" Target="../media/image122.jpeg"/><Relationship Id="rId45" Type="http://schemas.openxmlformats.org/officeDocument/2006/relationships/image" Target="../media/image127.jpeg"/><Relationship Id="rId66" Type="http://schemas.openxmlformats.org/officeDocument/2006/relationships/image" Target="../media/image148.jpeg"/><Relationship Id="rId87" Type="http://schemas.openxmlformats.org/officeDocument/2006/relationships/image" Target="../media/image168.jpeg"/><Relationship Id="rId61" Type="http://schemas.openxmlformats.org/officeDocument/2006/relationships/image" Target="../media/image143.jpeg"/><Relationship Id="rId82" Type="http://schemas.openxmlformats.org/officeDocument/2006/relationships/image" Target="../media/image163.jpeg"/><Relationship Id="rId19" Type="http://schemas.openxmlformats.org/officeDocument/2006/relationships/image" Target="../media/image101.jpeg"/><Relationship Id="rId14" Type="http://schemas.openxmlformats.org/officeDocument/2006/relationships/image" Target="../media/image96.jpeg"/><Relationship Id="rId30" Type="http://schemas.openxmlformats.org/officeDocument/2006/relationships/image" Target="../media/image112.jpeg"/><Relationship Id="rId35" Type="http://schemas.openxmlformats.org/officeDocument/2006/relationships/image" Target="../media/image117.jpeg"/><Relationship Id="rId56" Type="http://schemas.openxmlformats.org/officeDocument/2006/relationships/image" Target="../media/image138.jpeg"/><Relationship Id="rId77" Type="http://schemas.openxmlformats.org/officeDocument/2006/relationships/image" Target="../media/image159.jpeg"/><Relationship Id="rId100" Type="http://schemas.openxmlformats.org/officeDocument/2006/relationships/image" Target="../media/image181.jpeg"/><Relationship Id="rId105" Type="http://schemas.openxmlformats.org/officeDocument/2006/relationships/image" Target="cid:d397e7ab-4a64-4948-b1fa-4ad1372bb085@eurprd07.prod.outlook.com" TargetMode="External"/><Relationship Id="rId8" Type="http://schemas.openxmlformats.org/officeDocument/2006/relationships/image" Target="../media/image90.jpeg"/><Relationship Id="rId51" Type="http://schemas.openxmlformats.org/officeDocument/2006/relationships/image" Target="../media/image133.jpeg"/><Relationship Id="rId72" Type="http://schemas.openxmlformats.org/officeDocument/2006/relationships/image" Target="../media/image154.jpeg"/><Relationship Id="rId93" Type="http://schemas.openxmlformats.org/officeDocument/2006/relationships/image" Target="../media/image174.jpeg"/><Relationship Id="rId98" Type="http://schemas.openxmlformats.org/officeDocument/2006/relationships/image" Target="../media/image179.jpeg"/><Relationship Id="rId3" Type="http://schemas.openxmlformats.org/officeDocument/2006/relationships/hyperlink" Target="https://www.tcdb.com/ViewCard.cfm/sid/112921/cid/7738619/1991-92-Hoops-Prototypes-004-Michael-Jordan" TargetMode="External"/><Relationship Id="rId25" Type="http://schemas.openxmlformats.org/officeDocument/2006/relationships/image" Target="../media/image107.jpeg"/><Relationship Id="rId46" Type="http://schemas.openxmlformats.org/officeDocument/2006/relationships/image" Target="../media/image128.jpeg"/><Relationship Id="rId67" Type="http://schemas.openxmlformats.org/officeDocument/2006/relationships/image" Target="../media/image14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6</xdr:row>
      <xdr:rowOff>0</xdr:rowOff>
    </xdr:from>
    <xdr:ext cx="1019175" cy="1428750"/>
    <xdr:pic>
      <xdr:nvPicPr>
        <xdr:cNvPr id="2" name="Picture 1" descr="https://www.tcdb.com/Images/Thumbs/Basketball/2075/2075_633770RepThumb2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56D286-16F5-47FB-9A95-CF12AD6B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581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6</xdr:row>
      <xdr:rowOff>0</xdr:rowOff>
    </xdr:from>
    <xdr:ext cx="1019175" cy="1428750"/>
    <xdr:pic>
      <xdr:nvPicPr>
        <xdr:cNvPr id="3" name="Picture 2" descr="https://www.tcdb.com/Images/Thumbs/Basketball/2075/2075_633952RepThumb2.jpg">
          <a:extLst>
            <a:ext uri="{FF2B5EF4-FFF2-40B4-BE49-F238E27FC236}">
              <a16:creationId xmlns:a16="http://schemas.microsoft.com/office/drawing/2014/main" id="{66B0326E-DD0A-492F-8A88-75C12BE50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581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8</xdr:row>
      <xdr:rowOff>0</xdr:rowOff>
    </xdr:from>
    <xdr:ext cx="1016000" cy="1428750"/>
    <xdr:pic>
      <xdr:nvPicPr>
        <xdr:cNvPr id="4" name="Picture 3" descr="https://www.tcdb.com/Images/Thumbs/Basketball/125542/125542_8451433Thumb2.jpg">
          <a:extLst>
            <a:ext uri="{FF2B5EF4-FFF2-40B4-BE49-F238E27FC236}">
              <a16:creationId xmlns:a16="http://schemas.microsoft.com/office/drawing/2014/main" id="{0CDA0D28-4D9A-434A-B522-2818ADB71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5010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7</xdr:row>
      <xdr:rowOff>0</xdr:rowOff>
    </xdr:from>
    <xdr:ext cx="1009650" cy="1428750"/>
    <xdr:pic>
      <xdr:nvPicPr>
        <xdr:cNvPr id="5" name="Picture 4" descr="https://www.tcdb.com/Images/Thumbs/Basketball/48208/48208_12Thumb2.jpg">
          <a:extLst>
            <a:ext uri="{FF2B5EF4-FFF2-40B4-BE49-F238E27FC236}">
              <a16:creationId xmlns:a16="http://schemas.microsoft.com/office/drawing/2014/main" id="{7EBA1C42-B817-42E3-A1A6-CE4F47342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3295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9</xdr:row>
      <xdr:rowOff>0</xdr:rowOff>
    </xdr:from>
    <xdr:ext cx="1016000" cy="1428750"/>
    <xdr:pic>
      <xdr:nvPicPr>
        <xdr:cNvPr id="6" name="Picture 5" descr="https://www.tcdb.com/Images/Thumbs/Basketball/125542/125542_8451433Thumb2.jpg">
          <a:extLst>
            <a:ext uri="{FF2B5EF4-FFF2-40B4-BE49-F238E27FC236}">
              <a16:creationId xmlns:a16="http://schemas.microsoft.com/office/drawing/2014/main" id="{0AA5E26F-89D3-4ADB-8D42-2B9791A2E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6724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9</xdr:row>
      <xdr:rowOff>0</xdr:rowOff>
    </xdr:from>
    <xdr:ext cx="1028700" cy="1428750"/>
    <xdr:pic>
      <xdr:nvPicPr>
        <xdr:cNvPr id="7" name="Picture 6" descr="https://www.tcdb.com/Images/Thumbs/Basketball/2080/2080_661200RepThumb2.jpg">
          <a:extLst>
            <a:ext uri="{FF2B5EF4-FFF2-40B4-BE49-F238E27FC236}">
              <a16:creationId xmlns:a16="http://schemas.microsoft.com/office/drawing/2014/main" id="{C7F60F21-27C9-42C0-8E8B-9A17A911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7800" y="6724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6</xdr:row>
      <xdr:rowOff>0</xdr:rowOff>
    </xdr:from>
    <xdr:ext cx="1028700" cy="1428750"/>
    <xdr:pic>
      <xdr:nvPicPr>
        <xdr:cNvPr id="8" name="Picture 7" descr="https://www.tcdb.com/Images/Thumbs/Basketball/2080/2080_661261RepThumb2.jpg">
          <a:extLst>
            <a:ext uri="{FF2B5EF4-FFF2-40B4-BE49-F238E27FC236}">
              <a16:creationId xmlns:a16="http://schemas.microsoft.com/office/drawing/2014/main" id="{A2011FD2-562D-4A3C-8A8C-4CAF9854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7800" y="1581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11</xdr:row>
      <xdr:rowOff>0</xdr:rowOff>
    </xdr:from>
    <xdr:ext cx="1016000" cy="1428750"/>
    <xdr:pic>
      <xdr:nvPicPr>
        <xdr:cNvPr id="9" name="Picture 8" descr="https://www.tcdb.com/Images/Thumbs/Basketball/2080/2080_358Thumb2.jpg">
          <a:extLst>
            <a:ext uri="{FF2B5EF4-FFF2-40B4-BE49-F238E27FC236}">
              <a16:creationId xmlns:a16="http://schemas.microsoft.com/office/drawing/2014/main" id="{59398E95-C7D0-4789-85EF-96C4A371A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7800" y="10153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8227</xdr:colOff>
      <xdr:row>12</xdr:row>
      <xdr:rowOff>24679</xdr:rowOff>
    </xdr:from>
    <xdr:ext cx="1006475" cy="1422977"/>
    <xdr:pic>
      <xdr:nvPicPr>
        <xdr:cNvPr id="10" name="Picture 9" descr="https://www.tcdb.com/Images/Thumbs/Basketball/2080/2080_661588RepThumb2.jpg">
          <a:extLst>
            <a:ext uri="{FF2B5EF4-FFF2-40B4-BE49-F238E27FC236}">
              <a16:creationId xmlns:a16="http://schemas.microsoft.com/office/drawing/2014/main" id="{8E5224AE-5552-4F1F-B1A7-94B411071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1570951" y="12104255"/>
          <a:ext cx="1422977" cy="100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23957</xdr:colOff>
      <xdr:row>13</xdr:row>
      <xdr:rowOff>26267</xdr:rowOff>
    </xdr:from>
    <xdr:ext cx="1031875" cy="1448377"/>
    <xdr:pic>
      <xdr:nvPicPr>
        <xdr:cNvPr id="11" name="Picture 10" descr="https://www.tcdb.com/Images/Thumbs/Basketball/2080/2080_385Thumb2.jpg">
          <a:extLst>
            <a:ext uri="{FF2B5EF4-FFF2-40B4-BE49-F238E27FC236}">
              <a16:creationId xmlns:a16="http://schemas.microsoft.com/office/drawing/2014/main" id="{9FE2EAE9-5314-4EEA-878F-D2F22E5F9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1586681" y="13820343"/>
          <a:ext cx="1448377" cy="103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7</xdr:row>
      <xdr:rowOff>0</xdr:rowOff>
    </xdr:from>
    <xdr:ext cx="1016000" cy="1428750"/>
    <xdr:pic>
      <xdr:nvPicPr>
        <xdr:cNvPr id="12" name="Picture 11" descr="https://www.tcdb.com/Images/Thumbs/Basketball/119964/119964_8165183Thumb2.jpg">
          <a:extLst>
            <a:ext uri="{FF2B5EF4-FFF2-40B4-BE49-F238E27FC236}">
              <a16:creationId xmlns:a16="http://schemas.microsoft.com/office/drawing/2014/main" id="{05C65ED9-E11E-4D38-BE60-53139E61E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7800" y="3295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8</xdr:row>
      <xdr:rowOff>0</xdr:rowOff>
    </xdr:from>
    <xdr:ext cx="996950" cy="1428750"/>
    <xdr:pic>
      <xdr:nvPicPr>
        <xdr:cNvPr id="13" name="Picture 12" descr="https://www.tcdb.com/Images/Thumbs/Basketball/107056/107056_7387468Thumb2.jpg">
          <a:extLst>
            <a:ext uri="{FF2B5EF4-FFF2-40B4-BE49-F238E27FC236}">
              <a16:creationId xmlns:a16="http://schemas.microsoft.com/office/drawing/2014/main" id="{38A1786D-6A9B-403F-B137-273ED5CE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7800" y="50101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10</xdr:row>
      <xdr:rowOff>0</xdr:rowOff>
    </xdr:from>
    <xdr:ext cx="1028700" cy="1428750"/>
    <xdr:pic>
      <xdr:nvPicPr>
        <xdr:cNvPr id="14" name="Picture 13" descr="https://www.tcdb.com/Images/Thumbs/Basketball/197698/197698_12685074Thumb2.jpg">
          <a:extLst>
            <a:ext uri="{FF2B5EF4-FFF2-40B4-BE49-F238E27FC236}">
              <a16:creationId xmlns:a16="http://schemas.microsoft.com/office/drawing/2014/main" id="{D4B4DFB9-7E4A-4441-9487-867B1631F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7800" y="8439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6</xdr:row>
      <xdr:rowOff>0</xdr:rowOff>
    </xdr:from>
    <xdr:ext cx="1016000" cy="1428750"/>
    <xdr:pic>
      <xdr:nvPicPr>
        <xdr:cNvPr id="15" name="Picture 14" descr="https://www.tcdb.com/Images/AddCard2.gif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B98730F-DC0D-4487-8E80-E3581A2C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1581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6</xdr:row>
      <xdr:rowOff>0</xdr:rowOff>
    </xdr:from>
    <xdr:ext cx="1016000" cy="1428750"/>
    <xdr:pic>
      <xdr:nvPicPr>
        <xdr:cNvPr id="16" name="Picture 15" descr="https://www.tcdb.com/Images/Thumbs/Basketball/2086/2086_663700RepThumb2.jpg">
          <a:extLst>
            <a:ext uri="{FF2B5EF4-FFF2-40B4-BE49-F238E27FC236}">
              <a16:creationId xmlns:a16="http://schemas.microsoft.com/office/drawing/2014/main" id="{486B5129-E8E8-4FC5-A8CD-D379C6D11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1581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11</xdr:row>
      <xdr:rowOff>0</xdr:rowOff>
    </xdr:from>
    <xdr:ext cx="1016000" cy="1428750"/>
    <xdr:pic>
      <xdr:nvPicPr>
        <xdr:cNvPr id="17" name="Picture 16" descr="https://www.tcdb.com/Images/Thumbs/Basketball/2086/2086_253Thumb2.jpg">
          <a:extLst>
            <a:ext uri="{FF2B5EF4-FFF2-40B4-BE49-F238E27FC236}">
              <a16:creationId xmlns:a16="http://schemas.microsoft.com/office/drawing/2014/main" id="{9067CB29-5494-4804-B630-2CDD7C450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10153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51957</xdr:colOff>
      <xdr:row>12</xdr:row>
      <xdr:rowOff>10680</xdr:rowOff>
    </xdr:from>
    <xdr:ext cx="1044575" cy="1426153"/>
    <xdr:pic>
      <xdr:nvPicPr>
        <xdr:cNvPr id="18" name="Picture 17" descr="https://www.tcdb.com/Images/Thumbs/Basketball/2086/2086_663947RepThumb2.jpg">
          <a:extLst>
            <a:ext uri="{FF2B5EF4-FFF2-40B4-BE49-F238E27FC236}">
              <a16:creationId xmlns:a16="http://schemas.microsoft.com/office/drawing/2014/main" id="{24A24C42-44C2-4161-9099-BE33BBD0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436293" y="12072794"/>
          <a:ext cx="1426153" cy="104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49067</xdr:colOff>
      <xdr:row>13</xdr:row>
      <xdr:rowOff>10679</xdr:rowOff>
    </xdr:from>
    <xdr:ext cx="1044575" cy="1429328"/>
    <xdr:pic>
      <xdr:nvPicPr>
        <xdr:cNvPr id="19" name="Picture 18" descr="https://www.tcdb.com/Images/Thumbs/Basketball/2086/2086_306Thumb2.jpg">
          <a:extLst>
            <a:ext uri="{FF2B5EF4-FFF2-40B4-BE49-F238E27FC236}">
              <a16:creationId xmlns:a16="http://schemas.microsoft.com/office/drawing/2014/main" id="{8B007AFC-BB07-4EC5-91FA-6471600C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431816" y="13788880"/>
          <a:ext cx="1429328" cy="104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14</xdr:row>
      <xdr:rowOff>0</xdr:rowOff>
    </xdr:from>
    <xdr:ext cx="1016000" cy="1428750"/>
    <xdr:pic>
      <xdr:nvPicPr>
        <xdr:cNvPr id="20" name="Picture 19" descr="https://www.tcdb.com/Images/Thumbs/Basketball/2086/2086_317Thumb2.jpg">
          <a:extLst>
            <a:ext uri="{FF2B5EF4-FFF2-40B4-BE49-F238E27FC236}">
              <a16:creationId xmlns:a16="http://schemas.microsoft.com/office/drawing/2014/main" id="{86A42C35-D93F-4E54-93A1-B0AA8648C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15297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15</xdr:row>
      <xdr:rowOff>0</xdr:rowOff>
    </xdr:from>
    <xdr:ext cx="1016000" cy="1428750"/>
    <xdr:pic>
      <xdr:nvPicPr>
        <xdr:cNvPr id="21" name="Picture 20" descr="https://www.tcdb.com/Images/Thumbs/Basketball/2086/2086_664125RepThumb2.jpg">
          <a:extLst>
            <a:ext uri="{FF2B5EF4-FFF2-40B4-BE49-F238E27FC236}">
              <a16:creationId xmlns:a16="http://schemas.microsoft.com/office/drawing/2014/main" id="{1D464982-78B7-4239-98D8-D7B248CC9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17011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16</xdr:row>
      <xdr:rowOff>0</xdr:rowOff>
    </xdr:from>
    <xdr:ext cx="1016000" cy="1428750"/>
    <xdr:pic>
      <xdr:nvPicPr>
        <xdr:cNvPr id="22" name="Picture 21" descr="https://www.tcdb.com/Images/Thumbs/Basketball/2086/2086_536Thumb2.jpg">
          <a:extLst>
            <a:ext uri="{FF2B5EF4-FFF2-40B4-BE49-F238E27FC236}">
              <a16:creationId xmlns:a16="http://schemas.microsoft.com/office/drawing/2014/main" id="{008BE71D-3814-43A7-965D-E5AD8716D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18726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17</xdr:row>
      <xdr:rowOff>0</xdr:rowOff>
    </xdr:from>
    <xdr:ext cx="1016000" cy="1428750"/>
    <xdr:pic>
      <xdr:nvPicPr>
        <xdr:cNvPr id="23" name="Picture 22" descr="https://www.tcdb.com/Images/Thumbs/Basketball/2086/2086_664212RepThumb2.jpg">
          <a:extLst>
            <a:ext uri="{FF2B5EF4-FFF2-40B4-BE49-F238E27FC236}">
              <a16:creationId xmlns:a16="http://schemas.microsoft.com/office/drawing/2014/main" id="{5178E23D-A96C-4FB3-AEEB-6099C937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20440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18</xdr:row>
      <xdr:rowOff>0</xdr:rowOff>
    </xdr:from>
    <xdr:ext cx="1016000" cy="1428750"/>
    <xdr:pic>
      <xdr:nvPicPr>
        <xdr:cNvPr id="24" name="Picture 23" descr="https://www.tcdb.com/Images/Thumbs/Basketball/2086/2086_664213RepThumb2.jpg">
          <a:extLst>
            <a:ext uri="{FF2B5EF4-FFF2-40B4-BE49-F238E27FC236}">
              <a16:creationId xmlns:a16="http://schemas.microsoft.com/office/drawing/2014/main" id="{777C88A1-E63F-4BAC-B9EC-A0FBC5F8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22155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19</xdr:row>
      <xdr:rowOff>0</xdr:rowOff>
    </xdr:from>
    <xdr:ext cx="1016000" cy="1428750"/>
    <xdr:pic>
      <xdr:nvPicPr>
        <xdr:cNvPr id="25" name="Picture 24" descr="https://www.tcdb.com/Images/Thumbs/Basketball/2086/2086_579Thumb2.jpg">
          <a:extLst>
            <a:ext uri="{FF2B5EF4-FFF2-40B4-BE49-F238E27FC236}">
              <a16:creationId xmlns:a16="http://schemas.microsoft.com/office/drawing/2014/main" id="{3FBF2978-F4ED-45DA-BAC8-0F2B3C6B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23869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20</xdr:row>
      <xdr:rowOff>0</xdr:rowOff>
    </xdr:from>
    <xdr:ext cx="1016000" cy="1428750"/>
    <xdr:pic>
      <xdr:nvPicPr>
        <xdr:cNvPr id="26" name="Picture 25" descr="https://www.tcdb.com/Images/Thumbs/Basketball/2087/2087_9Thumb2.jpg">
          <a:extLst>
            <a:ext uri="{FF2B5EF4-FFF2-40B4-BE49-F238E27FC236}">
              <a16:creationId xmlns:a16="http://schemas.microsoft.com/office/drawing/2014/main" id="{910C800A-A356-499C-94F1-3F1822C8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25584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21</xdr:row>
      <xdr:rowOff>0</xdr:rowOff>
    </xdr:from>
    <xdr:ext cx="1016000" cy="1428750"/>
    <xdr:pic>
      <xdr:nvPicPr>
        <xdr:cNvPr id="27" name="Picture 26" descr="https://www.tcdb.com/Images/Thumbs/Basketball/2088/2088_4Thumb2.jpg">
          <a:extLst>
            <a:ext uri="{FF2B5EF4-FFF2-40B4-BE49-F238E27FC236}">
              <a16:creationId xmlns:a16="http://schemas.microsoft.com/office/drawing/2014/main" id="{41394DA3-B0D3-492E-A3E0-244CAD78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27298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22</xdr:row>
      <xdr:rowOff>0</xdr:rowOff>
    </xdr:from>
    <xdr:ext cx="1038225" cy="1428750"/>
    <xdr:pic>
      <xdr:nvPicPr>
        <xdr:cNvPr id="28" name="Picture 27" descr="https://www.tcdb.com/Images/Thumbs/Basketball/72863/72863_5Thumb2.jpg">
          <a:extLst>
            <a:ext uri="{FF2B5EF4-FFF2-40B4-BE49-F238E27FC236}">
              <a16:creationId xmlns:a16="http://schemas.microsoft.com/office/drawing/2014/main" id="{E6C360E7-55C3-4BC6-A684-3D26A27E9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29013150"/>
          <a:ext cx="10382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23</xdr:row>
      <xdr:rowOff>0</xdr:rowOff>
    </xdr:from>
    <xdr:ext cx="1019175" cy="1428750"/>
    <xdr:pic>
      <xdr:nvPicPr>
        <xdr:cNvPr id="29" name="Picture 28" descr="https://www.tcdb.com/Images/Thumbs/Basketball/72863/72863_55Thumb2.jpg">
          <a:extLst>
            <a:ext uri="{FF2B5EF4-FFF2-40B4-BE49-F238E27FC236}">
              <a16:creationId xmlns:a16="http://schemas.microsoft.com/office/drawing/2014/main" id="{49A9F87E-2708-495B-A597-F768DBAE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30727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19051</xdr:colOff>
      <xdr:row>24</xdr:row>
      <xdr:rowOff>29730</xdr:rowOff>
    </xdr:from>
    <xdr:ext cx="1009650" cy="1428750"/>
    <xdr:pic>
      <xdr:nvPicPr>
        <xdr:cNvPr id="30" name="Picture 29" descr="https://www.tcdb.com/Images/Thumbs/Basketball/72863/72863_62Thumb2.jpg">
          <a:extLst>
            <a:ext uri="{FF2B5EF4-FFF2-40B4-BE49-F238E27FC236}">
              <a16:creationId xmlns:a16="http://schemas.microsoft.com/office/drawing/2014/main" id="{52FB50CE-D065-489F-8481-4AD372BC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381451" y="32684605"/>
          <a:ext cx="14287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9</xdr:row>
      <xdr:rowOff>0</xdr:rowOff>
    </xdr:from>
    <xdr:ext cx="1028700" cy="1428750"/>
    <xdr:pic>
      <xdr:nvPicPr>
        <xdr:cNvPr id="31" name="Picture 30" descr="https://www.tcdb.com/Images/Thumbs/Basketball/112921/112921_35409759Thumb2.jpg">
          <a:extLst>
            <a:ext uri="{FF2B5EF4-FFF2-40B4-BE49-F238E27FC236}">
              <a16:creationId xmlns:a16="http://schemas.microsoft.com/office/drawing/2014/main" id="{322935A7-EBD6-45B6-BF29-F636C764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6724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7</xdr:row>
      <xdr:rowOff>0</xdr:rowOff>
    </xdr:from>
    <xdr:ext cx="1019175" cy="1428750"/>
    <xdr:pic>
      <xdr:nvPicPr>
        <xdr:cNvPr id="32" name="Picture 31" descr="https://www.tcdb.com/Images/Thumbs/Basketball/301423/301423_18096705Thumb2.jpg">
          <a:extLst>
            <a:ext uri="{FF2B5EF4-FFF2-40B4-BE49-F238E27FC236}">
              <a16:creationId xmlns:a16="http://schemas.microsoft.com/office/drawing/2014/main" id="{DECF8499-200D-4C98-A65A-1F799B020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3295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8</xdr:row>
      <xdr:rowOff>0</xdr:rowOff>
    </xdr:from>
    <xdr:ext cx="1009650" cy="1428750"/>
    <xdr:pic>
      <xdr:nvPicPr>
        <xdr:cNvPr id="33" name="Picture 32" descr="https://www.tcdb.com/Images/Thumbs/Basketball/124713/124713_8399550RepThumb2.jpg">
          <a:extLst>
            <a:ext uri="{FF2B5EF4-FFF2-40B4-BE49-F238E27FC236}">
              <a16:creationId xmlns:a16="http://schemas.microsoft.com/office/drawing/2014/main" id="{841B269B-5FC1-4463-8388-89B3AB37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1950" y="5010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6</xdr:row>
      <xdr:rowOff>0</xdr:rowOff>
    </xdr:from>
    <xdr:ext cx="1019175" cy="1428750"/>
    <xdr:pic>
      <xdr:nvPicPr>
        <xdr:cNvPr id="34" name="Picture 33" descr="https://www.tcdb.com/Images/Thumbs/Basketball/2103/2103_30Thumb2.jpg">
          <a:extLst>
            <a:ext uri="{FF2B5EF4-FFF2-40B4-BE49-F238E27FC236}">
              <a16:creationId xmlns:a16="http://schemas.microsoft.com/office/drawing/2014/main" id="{DD39DE68-DF75-40E8-88D5-D5ED78E56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76100" y="1581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29873</xdr:colOff>
      <xdr:row>7</xdr:row>
      <xdr:rowOff>1299</xdr:rowOff>
    </xdr:from>
    <xdr:ext cx="1057275" cy="1426152"/>
    <xdr:pic>
      <xdr:nvPicPr>
        <xdr:cNvPr id="35" name="Picture 34" descr="https://www.tcdb.com/Images/Thumbs/Basketball/2103/2103_669639Thumb2.jpg">
          <a:extLst>
            <a:ext uri="{FF2B5EF4-FFF2-40B4-BE49-F238E27FC236}">
              <a16:creationId xmlns:a16="http://schemas.microsoft.com/office/drawing/2014/main" id="{E4D9E061-3BC0-4A74-8745-CEBD0364C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7224710" y="3481387"/>
          <a:ext cx="1426152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8</xdr:row>
      <xdr:rowOff>0</xdr:rowOff>
    </xdr:from>
    <xdr:ext cx="1019175" cy="1428750"/>
    <xdr:pic>
      <xdr:nvPicPr>
        <xdr:cNvPr id="36" name="Picture 35" descr="https://www.tcdb.com/Images/Thumbs/Basketball/2103/2103_298Thumb2.jpg">
          <a:extLst>
            <a:ext uri="{FF2B5EF4-FFF2-40B4-BE49-F238E27FC236}">
              <a16:creationId xmlns:a16="http://schemas.microsoft.com/office/drawing/2014/main" id="{BD17ECA0-7B6B-4A6A-A46F-64AC0D313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76100" y="5010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11401</xdr:colOff>
      <xdr:row>8</xdr:row>
      <xdr:rowOff>1709449</xdr:rowOff>
    </xdr:from>
    <xdr:ext cx="1028700" cy="1419802"/>
    <xdr:pic>
      <xdr:nvPicPr>
        <xdr:cNvPr id="37" name="Picture 36" descr="https://www.tcdb.com/Images/Thumbs/Basketball/2103/2103_320Thumb2.jpg">
          <a:extLst>
            <a:ext uri="{FF2B5EF4-FFF2-40B4-BE49-F238E27FC236}">
              <a16:creationId xmlns:a16="http://schemas.microsoft.com/office/drawing/2014/main" id="{2EE2AB2C-9296-4336-82C0-81B86B90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7195125" y="6918325"/>
          <a:ext cx="141980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10</xdr:row>
      <xdr:rowOff>0</xdr:rowOff>
    </xdr:from>
    <xdr:ext cx="1019175" cy="1428750"/>
    <xdr:pic>
      <xdr:nvPicPr>
        <xdr:cNvPr id="38" name="Picture 37" descr="https://www.tcdb.com/Images/Thumbs/Basketball/2103/2103_341Thumb2.jpg">
          <a:extLst>
            <a:ext uri="{FF2B5EF4-FFF2-40B4-BE49-F238E27FC236}">
              <a16:creationId xmlns:a16="http://schemas.microsoft.com/office/drawing/2014/main" id="{F2F814DA-960C-4C78-A30F-B71DE8D90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76100" y="8439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11</xdr:row>
      <xdr:rowOff>0</xdr:rowOff>
    </xdr:from>
    <xdr:ext cx="1019175" cy="1428750"/>
    <xdr:pic>
      <xdr:nvPicPr>
        <xdr:cNvPr id="39" name="Picture 38" descr="https://www.tcdb.com/Images/Thumbs/Basketball/2103/2103_TR1Thumb2.jpg">
          <a:extLst>
            <a:ext uri="{FF2B5EF4-FFF2-40B4-BE49-F238E27FC236}">
              <a16:creationId xmlns:a16="http://schemas.microsoft.com/office/drawing/2014/main" id="{4298AAC7-BCC9-4546-A6BC-E1A446632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76100" y="10153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8226</xdr:colOff>
      <xdr:row>12</xdr:row>
      <xdr:rowOff>13710</xdr:rowOff>
    </xdr:from>
    <xdr:ext cx="1006475" cy="1429327"/>
    <xdr:pic>
      <xdr:nvPicPr>
        <xdr:cNvPr id="40" name="Picture 39" descr="https://www.tcdb.com/Images/Thumbs/Basketball/2103/2103_669865Thumb2.jpg">
          <a:extLst>
            <a:ext uri="{FF2B5EF4-FFF2-40B4-BE49-F238E27FC236}">
              <a16:creationId xmlns:a16="http://schemas.microsoft.com/office/drawing/2014/main" id="{B5CEE8F8-F3FB-4D7A-B754-F72AB29E7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7176075" y="12096461"/>
          <a:ext cx="1429327" cy="100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44305</xdr:colOff>
      <xdr:row>12</xdr:row>
      <xdr:rowOff>1706275</xdr:rowOff>
    </xdr:from>
    <xdr:ext cx="1035050" cy="1429327"/>
    <xdr:pic>
      <xdr:nvPicPr>
        <xdr:cNvPr id="41" name="Picture 40" descr="https://www.tcdb.com/Images/Thumbs/Basketball/2103/2103_669866Thumb2.jpg">
          <a:extLst>
            <a:ext uri="{FF2B5EF4-FFF2-40B4-BE49-F238E27FC236}">
              <a16:creationId xmlns:a16="http://schemas.microsoft.com/office/drawing/2014/main" id="{63A1E53D-5EE1-49A1-83C7-72B18DF8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7226441" y="13774739"/>
          <a:ext cx="1429327" cy="103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15</xdr:row>
      <xdr:rowOff>0</xdr:rowOff>
    </xdr:from>
    <xdr:ext cx="1028700" cy="1428750"/>
    <xdr:pic>
      <xdr:nvPicPr>
        <xdr:cNvPr id="42" name="Picture 41" descr="https://www.tcdb.com/Images/Thumbs/Basketball/2107/2107_SC1Thumb2.jpg">
          <a:extLst>
            <a:ext uri="{FF2B5EF4-FFF2-40B4-BE49-F238E27FC236}">
              <a16:creationId xmlns:a16="http://schemas.microsoft.com/office/drawing/2014/main" id="{30C24DAF-8151-4431-A870-633E430AA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76100" y="17011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6</xdr:row>
      <xdr:rowOff>0</xdr:rowOff>
    </xdr:from>
    <xdr:ext cx="1019175" cy="1428750"/>
    <xdr:pic>
      <xdr:nvPicPr>
        <xdr:cNvPr id="43" name="Picture 42" descr="https://www.tcdb.com/Images/Thumbs/Basketball/2153/2153_28Thumb2.jpg">
          <a:extLst>
            <a:ext uri="{FF2B5EF4-FFF2-40B4-BE49-F238E27FC236}">
              <a16:creationId xmlns:a16="http://schemas.microsoft.com/office/drawing/2014/main" id="{5F41C54B-7D8E-474A-B44F-89CD6236B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0250" y="1581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7</xdr:row>
      <xdr:rowOff>0</xdr:rowOff>
    </xdr:from>
    <xdr:ext cx="1019175" cy="1428750"/>
    <xdr:pic>
      <xdr:nvPicPr>
        <xdr:cNvPr id="44" name="Picture 43" descr="https://www.tcdb.com/Images/Thumbs/Basketball/25566/25566_2992559RepThumb2.jpg">
          <a:extLst>
            <a:ext uri="{FF2B5EF4-FFF2-40B4-BE49-F238E27FC236}">
              <a16:creationId xmlns:a16="http://schemas.microsoft.com/office/drawing/2014/main" id="{4360FE32-1842-4D2F-8EEE-068B673B5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0250" y="3295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8</xdr:row>
      <xdr:rowOff>0</xdr:rowOff>
    </xdr:from>
    <xdr:ext cx="1009650" cy="1428750"/>
    <xdr:pic>
      <xdr:nvPicPr>
        <xdr:cNvPr id="45" name="Picture 44" descr="https://www.tcdb.com/Images/Thumbs/Basketball/2153/2153_257Thumb2.jpg">
          <a:extLst>
            <a:ext uri="{FF2B5EF4-FFF2-40B4-BE49-F238E27FC236}">
              <a16:creationId xmlns:a16="http://schemas.microsoft.com/office/drawing/2014/main" id="{BE8EAB1E-5C5B-4712-9A80-41228C47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0250" y="5010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9</xdr:row>
      <xdr:rowOff>0</xdr:rowOff>
    </xdr:from>
    <xdr:ext cx="1028700" cy="1428750"/>
    <xdr:pic>
      <xdr:nvPicPr>
        <xdr:cNvPr id="46" name="Picture 45" descr="https://www.tcdb.com/Images/Thumbs/Basketball/25566/25566_2992788Thumb2.jpg">
          <a:extLst>
            <a:ext uri="{FF2B5EF4-FFF2-40B4-BE49-F238E27FC236}">
              <a16:creationId xmlns:a16="http://schemas.microsoft.com/office/drawing/2014/main" id="{BC70766F-6335-4F0E-AD46-C342DFAB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0250" y="6724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11114</xdr:colOff>
      <xdr:row>9</xdr:row>
      <xdr:rowOff>1709739</xdr:rowOff>
    </xdr:from>
    <xdr:ext cx="1019175" cy="1428750"/>
    <xdr:pic>
      <xdr:nvPicPr>
        <xdr:cNvPr id="47" name="Picture 46" descr="https://www.tcdb.com/Images/Thumbs/Basketball/2153/2153_281Thumb2.jpg">
          <a:extLst>
            <a:ext uri="{FF2B5EF4-FFF2-40B4-BE49-F238E27FC236}">
              <a16:creationId xmlns:a16="http://schemas.microsoft.com/office/drawing/2014/main" id="{D1DE41B0-4845-4075-87FE-7C971F79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989752" y="8639176"/>
          <a:ext cx="142875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9525</xdr:colOff>
      <xdr:row>11</xdr:row>
      <xdr:rowOff>7793</xdr:rowOff>
    </xdr:from>
    <xdr:ext cx="1028700" cy="1428750"/>
    <xdr:pic>
      <xdr:nvPicPr>
        <xdr:cNvPr id="48" name="Picture 47" descr="https://www.tcdb.com/Images/Thumbs/Basketball/25566/25566_2992812Thumb2.jpg">
          <a:extLst>
            <a:ext uri="{FF2B5EF4-FFF2-40B4-BE49-F238E27FC236}">
              <a16:creationId xmlns:a16="http://schemas.microsoft.com/office/drawing/2014/main" id="{65DFE6ED-E6C6-480A-86F5-DE3532155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992925" y="10364643"/>
          <a:ext cx="14287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11113</xdr:colOff>
      <xdr:row>12</xdr:row>
      <xdr:rowOff>9382</xdr:rowOff>
    </xdr:from>
    <xdr:ext cx="1019175" cy="1428750"/>
    <xdr:pic>
      <xdr:nvPicPr>
        <xdr:cNvPr id="49" name="Picture 48" descr="https://www.tcdb.com/Images/Thumbs/Basketball/2153/2153_289Thumb2.jpg">
          <a:extLst>
            <a:ext uri="{FF2B5EF4-FFF2-40B4-BE49-F238E27FC236}">
              <a16:creationId xmlns:a16="http://schemas.microsoft.com/office/drawing/2014/main" id="{34C94679-127F-4E5A-9DC6-BBE1F2D7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989751" y="12085494"/>
          <a:ext cx="142875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37807</xdr:colOff>
      <xdr:row>13</xdr:row>
      <xdr:rowOff>7793</xdr:rowOff>
    </xdr:from>
    <xdr:ext cx="1028700" cy="1428750"/>
    <xdr:pic>
      <xdr:nvPicPr>
        <xdr:cNvPr id="50" name="Picture 49" descr="https://www.tcdb.com/Images/Thumbs/Basketball/25566/25566_2992820Thumb2.jpg">
          <a:extLst>
            <a:ext uri="{FF2B5EF4-FFF2-40B4-BE49-F238E27FC236}">
              <a16:creationId xmlns:a16="http://schemas.microsoft.com/office/drawing/2014/main" id="{F4E97DB2-90BA-4B0F-A98D-C979B3C8F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5018032" y="13793643"/>
          <a:ext cx="14287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11113</xdr:colOff>
      <xdr:row>14</xdr:row>
      <xdr:rowOff>12556</xdr:rowOff>
    </xdr:from>
    <xdr:ext cx="1019175" cy="1428750"/>
    <xdr:pic>
      <xdr:nvPicPr>
        <xdr:cNvPr id="51" name="Picture 50" descr="https://www.tcdb.com/Images/Thumbs/Basketball/2153/2153_283Thumb2.jpg">
          <a:extLst>
            <a:ext uri="{FF2B5EF4-FFF2-40B4-BE49-F238E27FC236}">
              <a16:creationId xmlns:a16="http://schemas.microsoft.com/office/drawing/2014/main" id="{51103EA6-75F6-4680-B0C5-2353B34DA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989751" y="15517668"/>
          <a:ext cx="142875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7938</xdr:colOff>
      <xdr:row>15</xdr:row>
      <xdr:rowOff>9381</xdr:rowOff>
    </xdr:from>
    <xdr:ext cx="1019175" cy="1428750"/>
    <xdr:pic>
      <xdr:nvPicPr>
        <xdr:cNvPr id="52" name="Picture 51" descr="https://www.tcdb.com/Images/Thumbs/Basketball/25566/25566_2992814Thumb2.jpg">
          <a:extLst>
            <a:ext uri="{FF2B5EF4-FFF2-40B4-BE49-F238E27FC236}">
              <a16:creationId xmlns:a16="http://schemas.microsoft.com/office/drawing/2014/main" id="{C45C8158-C29B-4F5D-A696-077BE8AD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986576" y="17228993"/>
          <a:ext cx="142875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17</xdr:row>
      <xdr:rowOff>0</xdr:rowOff>
    </xdr:from>
    <xdr:ext cx="1019175" cy="1428750"/>
    <xdr:pic>
      <xdr:nvPicPr>
        <xdr:cNvPr id="53" name="Picture 52" descr="https://www.tcdb.com/Images/Thumbs/Basketball/2158/2158_SC11Thumb2.jpg">
          <a:extLst>
            <a:ext uri="{FF2B5EF4-FFF2-40B4-BE49-F238E27FC236}">
              <a16:creationId xmlns:a16="http://schemas.microsoft.com/office/drawing/2014/main" id="{A44BE3E3-41B3-4D92-94F2-C453C7281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0250" y="20440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6</xdr:row>
      <xdr:rowOff>0</xdr:rowOff>
    </xdr:from>
    <xdr:ext cx="1016000" cy="1428750"/>
    <xdr:pic>
      <xdr:nvPicPr>
        <xdr:cNvPr id="54" name="Picture 53" descr="https://www.tcdb.com/Images/Thumbs/Basketball/2359/2359_684716Thumb2.jpg">
          <a:extLst>
            <a:ext uri="{FF2B5EF4-FFF2-40B4-BE49-F238E27FC236}">
              <a16:creationId xmlns:a16="http://schemas.microsoft.com/office/drawing/2014/main" id="{45689645-90DA-4FED-86A1-8D64529E9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1581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8</xdr:row>
      <xdr:rowOff>0</xdr:rowOff>
    </xdr:from>
    <xdr:ext cx="1009650" cy="1428750"/>
    <xdr:pic>
      <xdr:nvPicPr>
        <xdr:cNvPr id="55" name="Picture 54" descr="https://www.tcdb.com/Images/Thumbs/Basketball/2359/2359_358Thumb2.jpg">
          <a:extLst>
            <a:ext uri="{FF2B5EF4-FFF2-40B4-BE49-F238E27FC236}">
              <a16:creationId xmlns:a16="http://schemas.microsoft.com/office/drawing/2014/main" id="{A528646D-5F20-4F80-94FC-EC5931F3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5010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9</xdr:row>
      <xdr:rowOff>0</xdr:rowOff>
    </xdr:from>
    <xdr:ext cx="1016000" cy="1428750"/>
    <xdr:pic>
      <xdr:nvPicPr>
        <xdr:cNvPr id="56" name="Picture 55" descr="https://www.tcdb.com/Images/Thumbs/Basketball/2365/2365_3003780Thumb2.jpg">
          <a:extLst>
            <a:ext uri="{FF2B5EF4-FFF2-40B4-BE49-F238E27FC236}">
              <a16:creationId xmlns:a16="http://schemas.microsoft.com/office/drawing/2014/main" id="{F5B886EA-7F63-4B72-B4D3-49DF20E8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6724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10</xdr:row>
      <xdr:rowOff>0</xdr:rowOff>
    </xdr:from>
    <xdr:ext cx="1028700" cy="1428750"/>
    <xdr:pic>
      <xdr:nvPicPr>
        <xdr:cNvPr id="57" name="Picture 56" descr="https://www.tcdb.com/Images/Thumbs/Basketball/2366/2366_1Thumb2.jpg">
          <a:extLst>
            <a:ext uri="{FF2B5EF4-FFF2-40B4-BE49-F238E27FC236}">
              <a16:creationId xmlns:a16="http://schemas.microsoft.com/office/drawing/2014/main" id="{245A45A5-94E8-4562-B15F-D50E46FD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8439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11</xdr:row>
      <xdr:rowOff>0</xdr:rowOff>
    </xdr:from>
    <xdr:ext cx="1016000" cy="1428750"/>
    <xdr:pic>
      <xdr:nvPicPr>
        <xdr:cNvPr id="58" name="Picture 57" descr="https://www.tcdb.com/Images/Thumbs/Basketball/2367/2367_3003790Thumb2.jpg">
          <a:extLst>
            <a:ext uri="{FF2B5EF4-FFF2-40B4-BE49-F238E27FC236}">
              <a16:creationId xmlns:a16="http://schemas.microsoft.com/office/drawing/2014/main" id="{4DCC3B8D-C50D-4D00-AB74-C8D39A542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10153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12</xdr:row>
      <xdr:rowOff>0</xdr:rowOff>
    </xdr:from>
    <xdr:ext cx="1009650" cy="1428750"/>
    <xdr:pic>
      <xdr:nvPicPr>
        <xdr:cNvPr id="59" name="Picture 58" descr="https://www.tcdb.com/Images/Thumbs/Basketball/2368/2368_3003800Thumb2.jpg">
          <a:extLst>
            <a:ext uri="{FF2B5EF4-FFF2-40B4-BE49-F238E27FC236}">
              <a16:creationId xmlns:a16="http://schemas.microsoft.com/office/drawing/2014/main" id="{857F63A5-77DA-40D7-8EE7-4EAA9FDA0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11868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6640</xdr:colOff>
      <xdr:row>13</xdr:row>
      <xdr:rowOff>10681</xdr:rowOff>
    </xdr:from>
    <xdr:ext cx="1025525" cy="1432502"/>
    <xdr:pic>
      <xdr:nvPicPr>
        <xdr:cNvPr id="60" name="Picture 59" descr="https://www.tcdb.com/Images/Thumbs/Basketball/2370/2370_AR7Thumb2.jpg">
          <a:extLst>
            <a:ext uri="{FF2B5EF4-FFF2-40B4-BE49-F238E27FC236}">
              <a16:creationId xmlns:a16="http://schemas.microsoft.com/office/drawing/2014/main" id="{6A86BA00-2D1A-4DAA-B27D-9D339E8AE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2790727" y="13799994"/>
          <a:ext cx="1432502" cy="102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6</xdr:row>
      <xdr:rowOff>0</xdr:rowOff>
    </xdr:from>
    <xdr:ext cx="1009650" cy="1428750"/>
    <xdr:pic>
      <xdr:nvPicPr>
        <xdr:cNvPr id="61" name="Picture 60" descr="https://www.tcdb.com/Images/Thumbs/Basketball/2493/2493_690490RepThumb2.jpg">
          <a:extLst>
            <a:ext uri="{FF2B5EF4-FFF2-40B4-BE49-F238E27FC236}">
              <a16:creationId xmlns:a16="http://schemas.microsoft.com/office/drawing/2014/main" id="{12FDA53C-1B41-42D1-8CB9-0B59E90A5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1581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9</xdr:row>
      <xdr:rowOff>0</xdr:rowOff>
    </xdr:from>
    <xdr:ext cx="1000125" cy="1428750"/>
    <xdr:pic>
      <xdr:nvPicPr>
        <xdr:cNvPr id="62" name="Picture 61" descr="https://www.tcdb.com/Images/Thumbs/Basketball/2493/2493_690646RepThumb2.jpg">
          <a:extLst>
            <a:ext uri="{FF2B5EF4-FFF2-40B4-BE49-F238E27FC236}">
              <a16:creationId xmlns:a16="http://schemas.microsoft.com/office/drawing/2014/main" id="{C84AE1CC-D15C-4FBA-8753-648F71BA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67246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10</xdr:row>
      <xdr:rowOff>0</xdr:rowOff>
    </xdr:from>
    <xdr:ext cx="1019175" cy="1428750"/>
    <xdr:pic>
      <xdr:nvPicPr>
        <xdr:cNvPr id="63" name="Picture 62" descr="https://www.tcdb.com/Images/Thumbs/Basketball/2493/2493_335Thumb2.jpg">
          <a:extLst>
            <a:ext uri="{FF2B5EF4-FFF2-40B4-BE49-F238E27FC236}">
              <a16:creationId xmlns:a16="http://schemas.microsoft.com/office/drawing/2014/main" id="{4D4B4CF3-3C7C-4F70-AB9C-AB20F3868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8439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11</xdr:row>
      <xdr:rowOff>0</xdr:rowOff>
    </xdr:from>
    <xdr:ext cx="1028700" cy="1428750"/>
    <xdr:pic>
      <xdr:nvPicPr>
        <xdr:cNvPr id="64" name="Picture 63" descr="https://www.tcdb.com/Images/Thumbs/Basketball/2496/2496_3010234Thumb2.jpg">
          <a:extLst>
            <a:ext uri="{FF2B5EF4-FFF2-40B4-BE49-F238E27FC236}">
              <a16:creationId xmlns:a16="http://schemas.microsoft.com/office/drawing/2014/main" id="{CE1F5441-4337-4594-8119-A55E58F66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10153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12</xdr:row>
      <xdr:rowOff>0</xdr:rowOff>
    </xdr:from>
    <xdr:ext cx="1019175" cy="1428750"/>
    <xdr:pic>
      <xdr:nvPicPr>
        <xdr:cNvPr id="65" name="Picture 64" descr="https://www.tcdb.com/Images/Thumbs/Basketball/2498/2498_3010250Thumb2.jpg">
          <a:extLst>
            <a:ext uri="{FF2B5EF4-FFF2-40B4-BE49-F238E27FC236}">
              <a16:creationId xmlns:a16="http://schemas.microsoft.com/office/drawing/2014/main" id="{D71D51B7-B0AA-42D1-A4DA-F65F2F89F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118681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7</xdr:row>
      <xdr:rowOff>0</xdr:rowOff>
    </xdr:from>
    <xdr:ext cx="1028700" cy="1428750"/>
    <xdr:pic>
      <xdr:nvPicPr>
        <xdr:cNvPr id="66" name="Picture 65" descr="https://www.tcdb.com/Images/Thumbs/Basketball/25701/25701_3010322Thumb2.jpg">
          <a:extLst>
            <a:ext uri="{FF2B5EF4-FFF2-40B4-BE49-F238E27FC236}">
              <a16:creationId xmlns:a16="http://schemas.microsoft.com/office/drawing/2014/main" id="{354D659D-7435-4BE5-8B4F-AF0A7BBA1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3295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13</xdr:row>
      <xdr:rowOff>0</xdr:rowOff>
    </xdr:from>
    <xdr:ext cx="1000125" cy="1428750"/>
    <xdr:pic>
      <xdr:nvPicPr>
        <xdr:cNvPr id="67" name="Picture 66" descr="https://www.tcdb.com/Images/Thumbs/Basketball/2501/2501_4Thumb2.jpg">
          <a:extLst>
            <a:ext uri="{FF2B5EF4-FFF2-40B4-BE49-F238E27FC236}">
              <a16:creationId xmlns:a16="http://schemas.microsoft.com/office/drawing/2014/main" id="{02BFD3E1-2EE7-468A-8F6D-F6053257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135826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14</xdr:row>
      <xdr:rowOff>0</xdr:rowOff>
    </xdr:from>
    <xdr:ext cx="1028700" cy="1428750"/>
    <xdr:pic>
      <xdr:nvPicPr>
        <xdr:cNvPr id="68" name="Picture 67" descr="https://www.tcdb.com/Images/Thumbs/Basketball/2502/2502_3010430Thumb2.jpg">
          <a:extLst>
            <a:ext uri="{FF2B5EF4-FFF2-40B4-BE49-F238E27FC236}">
              <a16:creationId xmlns:a16="http://schemas.microsoft.com/office/drawing/2014/main" id="{4D36B921-D907-4390-B9A7-5CFDEC23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15297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6</xdr:row>
      <xdr:rowOff>0</xdr:rowOff>
    </xdr:from>
    <xdr:ext cx="1009650" cy="1428750"/>
    <xdr:pic>
      <xdr:nvPicPr>
        <xdr:cNvPr id="69" name="Picture 68" descr="https://www.tcdb.com/Images/Thumbs/Basketball/2642/2642_1Thumb2.jpg">
          <a:extLst>
            <a:ext uri="{FF2B5EF4-FFF2-40B4-BE49-F238E27FC236}">
              <a16:creationId xmlns:a16="http://schemas.microsoft.com/office/drawing/2014/main" id="{9D286FB3-430A-4BF5-B619-7140C99A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1581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7</xdr:row>
      <xdr:rowOff>0</xdr:rowOff>
    </xdr:from>
    <xdr:ext cx="1016000" cy="1428750"/>
    <xdr:pic>
      <xdr:nvPicPr>
        <xdr:cNvPr id="70" name="Picture 69" descr="https://www.tcdb.com/Images/Thumbs/Basketball/2642/2642_220Thumb2.jpg">
          <a:extLst>
            <a:ext uri="{FF2B5EF4-FFF2-40B4-BE49-F238E27FC236}">
              <a16:creationId xmlns:a16="http://schemas.microsoft.com/office/drawing/2014/main" id="{CB18B4F7-2891-4054-B882-56251BD0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32956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28576</xdr:colOff>
      <xdr:row>9</xdr:row>
      <xdr:rowOff>12411</xdr:rowOff>
    </xdr:from>
    <xdr:ext cx="990600" cy="1428750"/>
    <xdr:pic>
      <xdr:nvPicPr>
        <xdr:cNvPr id="71" name="Picture 70" descr="https://www.tcdb.com/Images/Thumbs/Basketball/2643/2643_3017581RepThumb2.jpg">
          <a:extLst>
            <a:ext uri="{FF2B5EF4-FFF2-40B4-BE49-F238E27FC236}">
              <a16:creationId xmlns:a16="http://schemas.microsoft.com/office/drawing/2014/main" id="{04230044-0A3E-4C2C-876A-285C084A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8405376" y="6959311"/>
          <a:ext cx="14287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17</xdr:row>
      <xdr:rowOff>0</xdr:rowOff>
    </xdr:from>
    <xdr:ext cx="1009650" cy="1428750"/>
    <xdr:pic>
      <xdr:nvPicPr>
        <xdr:cNvPr id="72" name="Picture 71" descr="https://www.tcdb.com/Images/Thumbs/Basketball/2645/2645_DS5Thumb2.jpg">
          <a:extLst>
            <a:ext uri="{FF2B5EF4-FFF2-40B4-BE49-F238E27FC236}">
              <a16:creationId xmlns:a16="http://schemas.microsoft.com/office/drawing/2014/main" id="{F2AB4BB7-9A54-4A24-B863-519E9AA9A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20440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6351</xdr:colOff>
      <xdr:row>14</xdr:row>
      <xdr:rowOff>21937</xdr:rowOff>
    </xdr:from>
    <xdr:ext cx="1016000" cy="1428750"/>
    <xdr:pic>
      <xdr:nvPicPr>
        <xdr:cNvPr id="73" name="Picture 72" descr="https://www.tcdb.com/Images/Thumbs/Basketball/2646/2646_3017614RepThumb2.jpg">
          <a:extLst>
            <a:ext uri="{FF2B5EF4-FFF2-40B4-BE49-F238E27FC236}">
              <a16:creationId xmlns:a16="http://schemas.microsoft.com/office/drawing/2014/main" id="{284225A3-B2A2-49D6-8533-7ED6AB9AB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8395851" y="15525462"/>
          <a:ext cx="142875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12700</xdr:colOff>
      <xdr:row>14</xdr:row>
      <xdr:rowOff>1706419</xdr:rowOff>
    </xdr:from>
    <xdr:ext cx="1009650" cy="1428750"/>
    <xdr:pic>
      <xdr:nvPicPr>
        <xdr:cNvPr id="74" name="Picture 73" descr="https://www.tcdb.com/Images/Thumbs/Basketball/25783/25783_3017634Thumb2.jpg">
          <a:extLst>
            <a:ext uri="{FF2B5EF4-FFF2-40B4-BE49-F238E27FC236}">
              <a16:creationId xmlns:a16="http://schemas.microsoft.com/office/drawing/2014/main" id="{BB04F1B1-F75D-44BF-AED6-1013CF8F6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8399025" y="17216294"/>
          <a:ext cx="14287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12</xdr:row>
      <xdr:rowOff>0</xdr:rowOff>
    </xdr:from>
    <xdr:ext cx="1035050" cy="1428750"/>
    <xdr:pic>
      <xdr:nvPicPr>
        <xdr:cNvPr id="75" name="Picture 74" descr="https://www.tcdb.com/Images/Thumbs/Basketball/2648/2648_3017704Thumb2.jpg">
          <a:extLst>
            <a:ext uri="{FF2B5EF4-FFF2-40B4-BE49-F238E27FC236}">
              <a16:creationId xmlns:a16="http://schemas.microsoft.com/office/drawing/2014/main" id="{45B25E63-225C-4111-AD59-3FBA7A9F6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11868150"/>
          <a:ext cx="10350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13</xdr:row>
      <xdr:rowOff>0</xdr:rowOff>
    </xdr:from>
    <xdr:ext cx="1028700" cy="1428750"/>
    <xdr:pic>
      <xdr:nvPicPr>
        <xdr:cNvPr id="76" name="Picture 75" descr="https://www.tcdb.com/Images/Thumbs/Basketball/25784/25784_3017724RepThumb2.jpg">
          <a:extLst>
            <a:ext uri="{FF2B5EF4-FFF2-40B4-BE49-F238E27FC236}">
              <a16:creationId xmlns:a16="http://schemas.microsoft.com/office/drawing/2014/main" id="{038E5042-764C-4568-A0A6-388B74631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135826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11</xdr:row>
      <xdr:rowOff>0</xdr:rowOff>
    </xdr:from>
    <xdr:ext cx="1009650" cy="1428750"/>
    <xdr:pic>
      <xdr:nvPicPr>
        <xdr:cNvPr id="77" name="Picture 76" descr="https://www.tcdb.com/Images/Thumbs/Basketball/2649/2649_3017681Thumb2.jpg">
          <a:extLst>
            <a:ext uri="{FF2B5EF4-FFF2-40B4-BE49-F238E27FC236}">
              <a16:creationId xmlns:a16="http://schemas.microsoft.com/office/drawing/2014/main" id="{A56517C9-4FAC-4737-A795-7C0E7B09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101536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16</xdr:row>
      <xdr:rowOff>0</xdr:rowOff>
    </xdr:from>
    <xdr:ext cx="1016000" cy="1428750"/>
    <xdr:pic>
      <xdr:nvPicPr>
        <xdr:cNvPr id="78" name="Picture 77" descr="https://www.tcdb.com/Images/Thumbs/Basketball/2650/2650_RH6Thumb2.jpg">
          <a:extLst>
            <a:ext uri="{FF2B5EF4-FFF2-40B4-BE49-F238E27FC236}">
              <a16:creationId xmlns:a16="http://schemas.microsoft.com/office/drawing/2014/main" id="{EC627052-2981-4B65-B717-1CC3E50F4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18726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10365</xdr:colOff>
      <xdr:row>10</xdr:row>
      <xdr:rowOff>10967</xdr:rowOff>
    </xdr:from>
    <xdr:ext cx="1041448" cy="1467406"/>
    <xdr:pic>
      <xdr:nvPicPr>
        <xdr:cNvPr id="79" name="Picture 78" descr="Picture 1 of 12">
          <a:extLst>
            <a:ext uri="{FF2B5EF4-FFF2-40B4-BE49-F238E27FC236}">
              <a16:creationId xmlns:a16="http://schemas.microsoft.com/office/drawing/2014/main" id="{AFE0E104-FC02-4E4F-9E10-CB9BAD3287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9" t="57715" r="20833" b="7299"/>
        <a:stretch/>
      </xdr:blipFill>
      <xdr:spPr bwMode="auto">
        <a:xfrm rot="16200000">
          <a:off x="68393261" y="8666271"/>
          <a:ext cx="1467406" cy="1041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44450</xdr:colOff>
      <xdr:row>13</xdr:row>
      <xdr:rowOff>1706131</xdr:rowOff>
    </xdr:from>
    <xdr:ext cx="990600" cy="1422977"/>
    <xdr:pic>
      <xdr:nvPicPr>
        <xdr:cNvPr id="80" name="Picture 79" descr="https://www.tcdb.com/Images/Thumbs/Basketball/2103/2103_17966738Thumb2.jpg">
          <a:extLst>
            <a:ext uri="{FF2B5EF4-FFF2-40B4-BE49-F238E27FC236}">
              <a16:creationId xmlns:a16="http://schemas.microsoft.com/office/drawing/2014/main" id="{C2DED149-82EE-4D31-95AC-DAFD6238F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7207536" y="15508145"/>
          <a:ext cx="142297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8</xdr:row>
      <xdr:rowOff>0</xdr:rowOff>
    </xdr:from>
    <xdr:ext cx="1009650" cy="1428750"/>
    <xdr:pic>
      <xdr:nvPicPr>
        <xdr:cNvPr id="81" name="Picture 80" descr="https://www.tcdb.com/Images/Thumbs/Basketball/2493/2493_690490RepThumb2.jpg">
          <a:extLst>
            <a:ext uri="{FF2B5EF4-FFF2-40B4-BE49-F238E27FC236}">
              <a16:creationId xmlns:a16="http://schemas.microsoft.com/office/drawing/2014/main" id="{126310DD-BB66-49D6-9B52-5750A8EB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50" y="50101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8</xdr:row>
      <xdr:rowOff>0</xdr:rowOff>
    </xdr:from>
    <xdr:ext cx="1016000" cy="1428750"/>
    <xdr:pic>
      <xdr:nvPicPr>
        <xdr:cNvPr id="82" name="Picture 81" descr="https://www.tcdb.com/Images/Thumbs/Basketball/2642/2642_220Thumb2.jpg">
          <a:extLst>
            <a:ext uri="{FF2B5EF4-FFF2-40B4-BE49-F238E27FC236}">
              <a16:creationId xmlns:a16="http://schemas.microsoft.com/office/drawing/2014/main" id="{9386C78C-21EE-41AF-A1A6-FC3B11CF8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2700" y="50101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7</xdr:row>
      <xdr:rowOff>0</xdr:rowOff>
    </xdr:from>
    <xdr:ext cx="1019175" cy="1428750"/>
    <xdr:pic>
      <xdr:nvPicPr>
        <xdr:cNvPr id="83" name="Picture 82" descr="https://www.tcdb.com/Images/Thumbs/Basketball/2359/2359_684716Thumb2.jpg">
          <a:extLst>
            <a:ext uri="{FF2B5EF4-FFF2-40B4-BE49-F238E27FC236}">
              <a16:creationId xmlns:a16="http://schemas.microsoft.com/office/drawing/2014/main" id="{EFE4767B-2475-4184-8AAA-5126E712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4400" y="32956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17318</xdr:colOff>
      <xdr:row>16</xdr:row>
      <xdr:rowOff>17318</xdr:rowOff>
    </xdr:from>
    <xdr:ext cx="1019175" cy="1428750"/>
    <xdr:pic>
      <xdr:nvPicPr>
        <xdr:cNvPr id="84" name="Picture 83">
          <a:extLst>
            <a:ext uri="{FF2B5EF4-FFF2-40B4-BE49-F238E27FC236}">
              <a16:creationId xmlns:a16="http://schemas.microsoft.com/office/drawing/2014/main" id="{D77A28BA-7EE2-4BB6-84C2-5CB04E92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7568" y="18743468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</xdr:row>
      <xdr:rowOff>0</xdr:rowOff>
    </xdr:from>
    <xdr:ext cx="1028700" cy="1428750"/>
    <xdr:pic>
      <xdr:nvPicPr>
        <xdr:cNvPr id="85" name="Picture 84">
          <a:extLst>
            <a:ext uri="{FF2B5EF4-FFF2-40B4-BE49-F238E27FC236}">
              <a16:creationId xmlns:a16="http://schemas.microsoft.com/office/drawing/2014/main" id="{D057C097-9426-4F7D-A95A-47154752F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15811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</xdr:row>
      <xdr:rowOff>0</xdr:rowOff>
    </xdr:from>
    <xdr:ext cx="1197864" cy="1428750"/>
    <xdr:pic>
      <xdr:nvPicPr>
        <xdr:cNvPr id="86" name="Picture 85">
          <a:extLst>
            <a:ext uri="{FF2B5EF4-FFF2-40B4-BE49-F238E27FC236}">
              <a16:creationId xmlns:a16="http://schemas.microsoft.com/office/drawing/2014/main" id="{A4323573-9F9D-4BBF-9CC3-882E0614F1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3295650"/>
          <a:ext cx="1197864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8</xdr:row>
      <xdr:rowOff>0</xdr:rowOff>
    </xdr:from>
    <xdr:ext cx="1197864" cy="1428750"/>
    <xdr:pic>
      <xdr:nvPicPr>
        <xdr:cNvPr id="87" name="Picture 86">
          <a:extLst>
            <a:ext uri="{FF2B5EF4-FFF2-40B4-BE49-F238E27FC236}">
              <a16:creationId xmlns:a16="http://schemas.microsoft.com/office/drawing/2014/main" id="{0E908296-479C-439A-A4A9-C4E2FE3BD9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5010150"/>
          <a:ext cx="1197864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12123</xdr:colOff>
      <xdr:row>9</xdr:row>
      <xdr:rowOff>17319</xdr:rowOff>
    </xdr:from>
    <xdr:ext cx="1197864" cy="1428750"/>
    <xdr:pic>
      <xdr:nvPicPr>
        <xdr:cNvPr id="88" name="Picture 87">
          <a:extLst>
            <a:ext uri="{FF2B5EF4-FFF2-40B4-BE49-F238E27FC236}">
              <a16:creationId xmlns:a16="http://schemas.microsoft.com/office/drawing/2014/main" id="{E3E1ACA2-A015-44B9-B040-1573686D42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348" y="6741969"/>
          <a:ext cx="1197864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44</xdr:col>
      <xdr:colOff>0</xdr:colOff>
      <xdr:row>10</xdr:row>
      <xdr:rowOff>0</xdr:rowOff>
    </xdr:from>
    <xdr:to>
      <xdr:col>44</xdr:col>
      <xdr:colOff>1026290</xdr:colOff>
      <xdr:row>10</xdr:row>
      <xdr:rowOff>1426464</xdr:rowOff>
    </xdr:to>
    <xdr:pic>
      <xdr:nvPicPr>
        <xdr:cNvPr id="89" name="Picture 88" descr="1991 Hoops Metal Prototypes">
          <a:extLst>
            <a:ext uri="{FF2B5EF4-FFF2-40B4-BE49-F238E27FC236}">
              <a16:creationId xmlns:a16="http://schemas.microsoft.com/office/drawing/2014/main" id="{75F1B72E-2664-48AB-9D9C-EBAD85EBA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86" t="27227" r="12431" b="8637"/>
        <a:stretch/>
      </xdr:blipFill>
      <xdr:spPr bwMode="auto">
        <a:xfrm>
          <a:off x="29571950" y="8439150"/>
          <a:ext cx="1019940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6</xdr:row>
      <xdr:rowOff>0</xdr:rowOff>
    </xdr:from>
    <xdr:ext cx="1028700" cy="1428750"/>
    <xdr:pic>
      <xdr:nvPicPr>
        <xdr:cNvPr id="2" name="Picture 1" descr="https://www.tcdb.com/Images/Thumbs/Basketball/2081/2081_661711RepThumb2.jpg">
          <a:extLst>
            <a:ext uri="{FF2B5EF4-FFF2-40B4-BE49-F238E27FC236}">
              <a16:creationId xmlns:a16="http://schemas.microsoft.com/office/drawing/2014/main" id="{99805E94-8F2A-4F6C-871E-0B9F838DA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6350" y="1657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0</xdr:colOff>
      <xdr:row>7</xdr:row>
      <xdr:rowOff>0</xdr:rowOff>
    </xdr:from>
    <xdr:ext cx="1009650" cy="1428750"/>
    <xdr:pic>
      <xdr:nvPicPr>
        <xdr:cNvPr id="3" name="Picture 2" descr="https://www.tcdb.com/Images/Thumbs/Basketball/25509/25509_41Thumb2.jpg">
          <a:extLst>
            <a:ext uri="{FF2B5EF4-FFF2-40B4-BE49-F238E27FC236}">
              <a16:creationId xmlns:a16="http://schemas.microsoft.com/office/drawing/2014/main" id="{431E2745-AA82-4817-8D4B-8AC8DD4C6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6350" y="33718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6</xdr:row>
      <xdr:rowOff>0</xdr:rowOff>
    </xdr:from>
    <xdr:ext cx="1028700" cy="1428750"/>
    <xdr:pic>
      <xdr:nvPicPr>
        <xdr:cNvPr id="4" name="Picture 3" descr="https://www.tcdb.com/Images/Thumbs/Basketball/112921/112921_35409759Thumb2.jp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72DB2D-9C7A-45D3-B629-3FC03B37B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0" y="1657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6</xdr:row>
      <xdr:rowOff>0</xdr:rowOff>
    </xdr:from>
    <xdr:ext cx="1019175" cy="1428750"/>
    <xdr:pic>
      <xdr:nvPicPr>
        <xdr:cNvPr id="5" name="Picture 4" descr="https://www.tcdb.com/Images/Thumbs/Basketball/2089/2089_664334RepThumb2.jpg">
          <a:extLst>
            <a:ext uri="{FF2B5EF4-FFF2-40B4-BE49-F238E27FC236}">
              <a16:creationId xmlns:a16="http://schemas.microsoft.com/office/drawing/2014/main" id="{0D3F76BD-1FB0-4640-9F46-462FC805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0" y="1657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7</xdr:row>
      <xdr:rowOff>0</xdr:rowOff>
    </xdr:from>
    <xdr:ext cx="1019175" cy="1428750"/>
    <xdr:pic>
      <xdr:nvPicPr>
        <xdr:cNvPr id="6" name="Picture 5" descr="https://www.tcdb.com/Images/Thumbs/Basketball/2089/2089_664602RepThumb2.jpg">
          <a:extLst>
            <a:ext uri="{FF2B5EF4-FFF2-40B4-BE49-F238E27FC236}">
              <a16:creationId xmlns:a16="http://schemas.microsoft.com/office/drawing/2014/main" id="{E9AAF44F-0088-4D43-A357-F5C9D1B86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0" y="3371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8</xdr:row>
      <xdr:rowOff>0</xdr:rowOff>
    </xdr:from>
    <xdr:ext cx="1019175" cy="1428750"/>
    <xdr:pic>
      <xdr:nvPicPr>
        <xdr:cNvPr id="7" name="Picture 6" descr="https://www.tcdb.com/Images/Thumbs/Basketball/2089/2089_664628RepThumb2.jpg">
          <a:extLst>
            <a:ext uri="{FF2B5EF4-FFF2-40B4-BE49-F238E27FC236}">
              <a16:creationId xmlns:a16="http://schemas.microsoft.com/office/drawing/2014/main" id="{B4AA3CAE-7AAA-40FF-B05F-7C1CA0A48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0" y="5086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19959</xdr:colOff>
      <xdr:row>9</xdr:row>
      <xdr:rowOff>3010</xdr:rowOff>
    </xdr:from>
    <xdr:ext cx="1019175" cy="1436915"/>
    <xdr:pic>
      <xdr:nvPicPr>
        <xdr:cNvPr id="8" name="Picture 7" descr="https://www.tcdb.com/Images/Thumbs/Basketball/2089/2089_664629RepThumb2.jpg">
          <a:extLst>
            <a:ext uri="{FF2B5EF4-FFF2-40B4-BE49-F238E27FC236}">
              <a16:creationId xmlns:a16="http://schemas.microsoft.com/office/drawing/2014/main" id="{CF784D8B-5A70-49F6-981D-B92DB766B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1591589" y="7012730"/>
          <a:ext cx="143691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2641</xdr:colOff>
      <xdr:row>10</xdr:row>
      <xdr:rowOff>3009</xdr:rowOff>
    </xdr:from>
    <xdr:ext cx="1016000" cy="1433740"/>
    <xdr:pic>
      <xdr:nvPicPr>
        <xdr:cNvPr id="9" name="Picture 8" descr="https://www.tcdb.com/Images/Thumbs/Basketball/2089/2089_664632RepThumb2.jpg">
          <a:extLst>
            <a:ext uri="{FF2B5EF4-FFF2-40B4-BE49-F238E27FC236}">
              <a16:creationId xmlns:a16="http://schemas.microsoft.com/office/drawing/2014/main" id="{ED3D4A12-DCA8-43FE-BD1F-560AB5CF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1574271" y="8727229"/>
          <a:ext cx="143374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11176</xdr:colOff>
      <xdr:row>11</xdr:row>
      <xdr:rowOff>27216</xdr:rowOff>
    </xdr:from>
    <xdr:ext cx="1035049" cy="1424215"/>
    <xdr:pic>
      <xdr:nvPicPr>
        <xdr:cNvPr id="10" name="Picture 9" descr="https://www.tcdb.com/Images/Thumbs/Basketball/2089/2089_664703RepThumb2.jpg">
          <a:extLst>
            <a:ext uri="{FF2B5EF4-FFF2-40B4-BE49-F238E27FC236}">
              <a16:creationId xmlns:a16="http://schemas.microsoft.com/office/drawing/2014/main" id="{13791785-8036-436C-86F6-C7DD267F1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1600268" y="10454824"/>
          <a:ext cx="1424215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12</xdr:row>
      <xdr:rowOff>0</xdr:rowOff>
    </xdr:from>
    <xdr:ext cx="1019175" cy="1428750"/>
    <xdr:pic>
      <xdr:nvPicPr>
        <xdr:cNvPr id="11" name="Picture 10" descr="https://www.tcdb.com/Images/Thumbs/Basketball/2089/2089_664757RepThumb2.jpg">
          <a:extLst>
            <a:ext uri="{FF2B5EF4-FFF2-40B4-BE49-F238E27FC236}">
              <a16:creationId xmlns:a16="http://schemas.microsoft.com/office/drawing/2014/main" id="{18275C9B-D30F-42ED-B66A-5A36664A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0" y="11944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13</xdr:row>
      <xdr:rowOff>0</xdr:rowOff>
    </xdr:from>
    <xdr:ext cx="1019175" cy="1428750"/>
    <xdr:pic>
      <xdr:nvPicPr>
        <xdr:cNvPr id="12" name="Picture 11" descr="https://www.tcdb.com/Images/Thumbs/Basketball/2089/2089_534Thumb2.jpg">
          <a:extLst>
            <a:ext uri="{FF2B5EF4-FFF2-40B4-BE49-F238E27FC236}">
              <a16:creationId xmlns:a16="http://schemas.microsoft.com/office/drawing/2014/main" id="{D17021AD-313B-466D-9E56-4A0F0A374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0" y="13658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14</xdr:row>
      <xdr:rowOff>0</xdr:rowOff>
    </xdr:from>
    <xdr:ext cx="1019175" cy="1428750"/>
    <xdr:pic>
      <xdr:nvPicPr>
        <xdr:cNvPr id="13" name="Picture 12" descr="https://www.tcdb.com/Images/Thumbs/Basketball/2089/2089_545Thumb2.jpg">
          <a:extLst>
            <a:ext uri="{FF2B5EF4-FFF2-40B4-BE49-F238E27FC236}">
              <a16:creationId xmlns:a16="http://schemas.microsoft.com/office/drawing/2014/main" id="{CBF5AFDE-FFCC-485E-B7B1-D8135D0F6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0" y="15373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15</xdr:row>
      <xdr:rowOff>0</xdr:rowOff>
    </xdr:from>
    <xdr:ext cx="1019175" cy="1428750"/>
    <xdr:pic>
      <xdr:nvPicPr>
        <xdr:cNvPr id="14" name="Picture 13" descr="https://www.tcdb.com/Images/Thumbs/Basketball/2089/2089_664867RepThumb2.jpg">
          <a:extLst>
            <a:ext uri="{FF2B5EF4-FFF2-40B4-BE49-F238E27FC236}">
              <a16:creationId xmlns:a16="http://schemas.microsoft.com/office/drawing/2014/main" id="{1035E180-EE83-4F8A-BAC6-B4DE8BA64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0" y="17087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16</xdr:row>
      <xdr:rowOff>0</xdr:rowOff>
    </xdr:from>
    <xdr:ext cx="1019175" cy="1428750"/>
    <xdr:pic>
      <xdr:nvPicPr>
        <xdr:cNvPr id="15" name="Picture 14" descr="https://www.tcdb.com/Images/Thumbs/Basketball/2089/2089_583Thumb2.jpg">
          <a:extLst>
            <a:ext uri="{FF2B5EF4-FFF2-40B4-BE49-F238E27FC236}">
              <a16:creationId xmlns:a16="http://schemas.microsoft.com/office/drawing/2014/main" id="{01A9970A-B832-4827-AEF8-6F137CA6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0" y="18802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17</xdr:row>
      <xdr:rowOff>0</xdr:rowOff>
    </xdr:from>
    <xdr:ext cx="1019175" cy="1428750"/>
    <xdr:pic>
      <xdr:nvPicPr>
        <xdr:cNvPr id="16" name="Picture 15" descr="https://www.tcdb.com/Images/Thumbs/Basketball/2089/2089_NNO2Thumb2.jpg">
          <a:extLst>
            <a:ext uri="{FF2B5EF4-FFF2-40B4-BE49-F238E27FC236}">
              <a16:creationId xmlns:a16="http://schemas.microsoft.com/office/drawing/2014/main" id="{212E1C8C-967D-4C02-B200-760864D3F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0" y="20516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6</xdr:row>
      <xdr:rowOff>0</xdr:rowOff>
    </xdr:from>
    <xdr:ext cx="1016000" cy="1428750"/>
    <xdr:pic>
      <xdr:nvPicPr>
        <xdr:cNvPr id="17" name="Picture 16" descr="https://www.tcdb.com/Images/Thumbs/Basketball/2108/2108_31Thumb2.jpg">
          <a:extLst>
            <a:ext uri="{FF2B5EF4-FFF2-40B4-BE49-F238E27FC236}">
              <a16:creationId xmlns:a16="http://schemas.microsoft.com/office/drawing/2014/main" id="{AE69F6F2-B6F1-496A-8B7D-DAA5FF4E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4650" y="1657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7</xdr:row>
      <xdr:rowOff>0</xdr:rowOff>
    </xdr:from>
    <xdr:ext cx="1016000" cy="1428750"/>
    <xdr:pic>
      <xdr:nvPicPr>
        <xdr:cNvPr id="18" name="Picture 17" descr="https://www.tcdb.com/Images/Thumbs/Basketball/2108/2108_314Thumb2.jpg">
          <a:extLst>
            <a:ext uri="{FF2B5EF4-FFF2-40B4-BE49-F238E27FC236}">
              <a16:creationId xmlns:a16="http://schemas.microsoft.com/office/drawing/2014/main" id="{0BE39652-18B8-4ED2-B8AC-B2C7ABD62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4650" y="3371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9</xdr:row>
      <xdr:rowOff>0</xdr:rowOff>
    </xdr:from>
    <xdr:ext cx="990600" cy="1428750"/>
    <xdr:pic>
      <xdr:nvPicPr>
        <xdr:cNvPr id="19" name="Picture 18" descr="https://www.tcdb.com/Images/Thumbs/Basketball/2110/2110_USA11Thumb2.jpg">
          <a:extLst>
            <a:ext uri="{FF2B5EF4-FFF2-40B4-BE49-F238E27FC236}">
              <a16:creationId xmlns:a16="http://schemas.microsoft.com/office/drawing/2014/main" id="{FE8AD51F-598B-4DB1-9A47-1D76402D6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4650" y="6800850"/>
          <a:ext cx="9906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20474</xdr:colOff>
      <xdr:row>9</xdr:row>
      <xdr:rowOff>1713819</xdr:rowOff>
    </xdr:from>
    <xdr:ext cx="977900" cy="1421040"/>
    <xdr:pic>
      <xdr:nvPicPr>
        <xdr:cNvPr id="20" name="Picture 19" descr="https://www.tcdb.com/Images/Thumbs/Basketball/2111/2111_ST16Thumb2.jpg">
          <a:extLst>
            <a:ext uri="{FF2B5EF4-FFF2-40B4-BE49-F238E27FC236}">
              <a16:creationId xmlns:a16="http://schemas.microsoft.com/office/drawing/2014/main" id="{40EE0394-DE1E-4753-953F-9E46A72DC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9383554" y="8736239"/>
          <a:ext cx="142104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8</xdr:row>
      <xdr:rowOff>0</xdr:rowOff>
    </xdr:from>
    <xdr:ext cx="1009650" cy="1428750"/>
    <xdr:pic>
      <xdr:nvPicPr>
        <xdr:cNvPr id="21" name="Picture 20" descr="https://www.tcdb.com/Images/Thumbs/Basketball/2108/2108_670239Thumb2.jpg">
          <a:extLst>
            <a:ext uri="{FF2B5EF4-FFF2-40B4-BE49-F238E27FC236}">
              <a16:creationId xmlns:a16="http://schemas.microsoft.com/office/drawing/2014/main" id="{D4F1243E-EAF6-447C-AF26-103E41E5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4650" y="5086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6</xdr:row>
      <xdr:rowOff>0</xdr:rowOff>
    </xdr:from>
    <xdr:ext cx="1019175" cy="1428750"/>
    <xdr:pic>
      <xdr:nvPicPr>
        <xdr:cNvPr id="22" name="Picture 21" descr="https://www.tcdb.com/Images/Thumbs/Basketball/60173/60173_37Thumb2.jpg">
          <a:extLst>
            <a:ext uri="{FF2B5EF4-FFF2-40B4-BE49-F238E27FC236}">
              <a16:creationId xmlns:a16="http://schemas.microsoft.com/office/drawing/2014/main" id="{9E02E60A-BF96-496D-A334-E3E4C9DB5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8800" y="1657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7</xdr:row>
      <xdr:rowOff>0</xdr:rowOff>
    </xdr:from>
    <xdr:ext cx="1019175" cy="1428750"/>
    <xdr:pic>
      <xdr:nvPicPr>
        <xdr:cNvPr id="23" name="Picture 22" descr="https://www.tcdb.com/Images/Thumbs/Basketball/60173/60173_38Thumb2.jpg">
          <a:extLst>
            <a:ext uri="{FF2B5EF4-FFF2-40B4-BE49-F238E27FC236}">
              <a16:creationId xmlns:a16="http://schemas.microsoft.com/office/drawing/2014/main" id="{19BF99CE-27EB-417E-A4FA-3352D037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8800" y="3371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8</xdr:row>
      <xdr:rowOff>0</xdr:rowOff>
    </xdr:from>
    <xdr:ext cx="1019175" cy="1428750"/>
    <xdr:pic>
      <xdr:nvPicPr>
        <xdr:cNvPr id="24" name="Picture 23" descr="https://www.tcdb.com/Images/Thumbs/Basketball/60173/60173_39Thumb2.jpg">
          <a:extLst>
            <a:ext uri="{FF2B5EF4-FFF2-40B4-BE49-F238E27FC236}">
              <a16:creationId xmlns:a16="http://schemas.microsoft.com/office/drawing/2014/main" id="{CCC212F7-D5B9-4947-AB87-04486F961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8800" y="5086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9</xdr:row>
      <xdr:rowOff>0</xdr:rowOff>
    </xdr:from>
    <xdr:ext cx="1019175" cy="1428750"/>
    <xdr:pic>
      <xdr:nvPicPr>
        <xdr:cNvPr id="25" name="Picture 24" descr="https://www.tcdb.com/Images/Thumbs/Basketball/60173/60173_40Thumb2.jpg">
          <a:extLst>
            <a:ext uri="{FF2B5EF4-FFF2-40B4-BE49-F238E27FC236}">
              <a16:creationId xmlns:a16="http://schemas.microsoft.com/office/drawing/2014/main" id="{5E49EFF3-0595-4273-9BFB-7B0B697C1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8800" y="6800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10</xdr:row>
      <xdr:rowOff>0</xdr:rowOff>
    </xdr:from>
    <xdr:ext cx="1019175" cy="1428750"/>
    <xdr:pic>
      <xdr:nvPicPr>
        <xdr:cNvPr id="26" name="Picture 25" descr="https://www.tcdb.com/Images/Thumbs/Basketball/60173/60173_41Thumb2.jpg">
          <a:extLst>
            <a:ext uri="{FF2B5EF4-FFF2-40B4-BE49-F238E27FC236}">
              <a16:creationId xmlns:a16="http://schemas.microsoft.com/office/drawing/2014/main" id="{94BB298C-BB7D-4793-8F32-18B72D29C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8800" y="8515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11</xdr:row>
      <xdr:rowOff>0</xdr:rowOff>
    </xdr:from>
    <xdr:ext cx="1028700" cy="1428750"/>
    <xdr:pic>
      <xdr:nvPicPr>
        <xdr:cNvPr id="27" name="Picture 26" descr="https://www.tcdb.com/Images/Thumbs/Basketball/60173/60173_42Thumb2.jpg">
          <a:extLst>
            <a:ext uri="{FF2B5EF4-FFF2-40B4-BE49-F238E27FC236}">
              <a16:creationId xmlns:a16="http://schemas.microsoft.com/office/drawing/2014/main" id="{9753E46C-C288-4E2C-AF4B-5F8782A6B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8800" y="10229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12</xdr:row>
      <xdr:rowOff>0</xdr:rowOff>
    </xdr:from>
    <xdr:ext cx="1028700" cy="1428750"/>
    <xdr:pic>
      <xdr:nvPicPr>
        <xdr:cNvPr id="28" name="Picture 27" descr="https://www.tcdb.com/Images/Thumbs/Basketball/60173/60173_43Thumb2.jpg">
          <a:extLst>
            <a:ext uri="{FF2B5EF4-FFF2-40B4-BE49-F238E27FC236}">
              <a16:creationId xmlns:a16="http://schemas.microsoft.com/office/drawing/2014/main" id="{7ED8BF0A-3825-43CC-89A4-28E145836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8800" y="11944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13</xdr:row>
      <xdr:rowOff>0</xdr:rowOff>
    </xdr:from>
    <xdr:ext cx="1028700" cy="1428750"/>
    <xdr:pic>
      <xdr:nvPicPr>
        <xdr:cNvPr id="29" name="Picture 28" descr="https://www.tcdb.com/Images/Thumbs/Basketball/60173/60173_44Thumb2.jpg">
          <a:extLst>
            <a:ext uri="{FF2B5EF4-FFF2-40B4-BE49-F238E27FC236}">
              <a16:creationId xmlns:a16="http://schemas.microsoft.com/office/drawing/2014/main" id="{13AA715B-D7BB-4588-B087-2DDBFAAC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8800" y="13658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14</xdr:row>
      <xdr:rowOff>0</xdr:rowOff>
    </xdr:from>
    <xdr:ext cx="1028700" cy="1428750"/>
    <xdr:pic>
      <xdr:nvPicPr>
        <xdr:cNvPr id="30" name="Picture 29" descr="https://www.tcdb.com/Images/Thumbs/Basketball/60173/60173_45Thumb2.jpg">
          <a:extLst>
            <a:ext uri="{FF2B5EF4-FFF2-40B4-BE49-F238E27FC236}">
              <a16:creationId xmlns:a16="http://schemas.microsoft.com/office/drawing/2014/main" id="{83CFF671-455B-496F-8054-A5A3E8A1F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8800" y="15373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0</xdr:colOff>
      <xdr:row>15</xdr:row>
      <xdr:rowOff>0</xdr:rowOff>
    </xdr:from>
    <xdr:ext cx="1028700" cy="1428750"/>
    <xdr:pic>
      <xdr:nvPicPr>
        <xdr:cNvPr id="31" name="Picture 30" descr="https://www.tcdb.com/Images/Thumbs/Basketball/60173/60173_105Thumb2.jpg">
          <a:extLst>
            <a:ext uri="{FF2B5EF4-FFF2-40B4-BE49-F238E27FC236}">
              <a16:creationId xmlns:a16="http://schemas.microsoft.com/office/drawing/2014/main" id="{FF9DFA0A-AC04-4553-BF93-1A8473F43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8800" y="17087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26843</xdr:colOff>
      <xdr:row>16</xdr:row>
      <xdr:rowOff>21937</xdr:rowOff>
    </xdr:from>
    <xdr:ext cx="1028700" cy="1428750"/>
    <xdr:pic>
      <xdr:nvPicPr>
        <xdr:cNvPr id="32" name="Picture 31" descr="https://www.tcdb.com/Images/Thumbs/Basketball/60173/60173_NNOThumb2.jpg">
          <a:extLst>
            <a:ext uri="{FF2B5EF4-FFF2-40B4-BE49-F238E27FC236}">
              <a16:creationId xmlns:a16="http://schemas.microsoft.com/office/drawing/2014/main" id="{EEC61581-B339-4BF4-8E03-1D49E1FD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7218793" y="19024312"/>
          <a:ext cx="14287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6</xdr:row>
      <xdr:rowOff>0</xdr:rowOff>
    </xdr:from>
    <xdr:ext cx="1019175" cy="1428750"/>
    <xdr:pic>
      <xdr:nvPicPr>
        <xdr:cNvPr id="33" name="Picture 32" descr="https://www.tcdb.com/Images/Thumbs/Basketball/2164/2164_45Thumb2.jpg">
          <a:extLst>
            <a:ext uri="{FF2B5EF4-FFF2-40B4-BE49-F238E27FC236}">
              <a16:creationId xmlns:a16="http://schemas.microsoft.com/office/drawing/2014/main" id="{37971DD1-1806-4C34-BF78-F2C4FAA0D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2950" y="1657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8</xdr:row>
      <xdr:rowOff>0</xdr:rowOff>
    </xdr:from>
    <xdr:ext cx="1009650" cy="1428750"/>
    <xdr:pic>
      <xdr:nvPicPr>
        <xdr:cNvPr id="34" name="Picture 33" descr="https://www.tcdb.com/Images/Thumbs/Basketball/2164/2164_14Thumb2.jpg">
          <a:extLst>
            <a:ext uri="{FF2B5EF4-FFF2-40B4-BE49-F238E27FC236}">
              <a16:creationId xmlns:a16="http://schemas.microsoft.com/office/drawing/2014/main" id="{05869400-BD8C-4D36-8456-141C43BE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2950" y="5086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9</xdr:row>
      <xdr:rowOff>0</xdr:rowOff>
    </xdr:from>
    <xdr:ext cx="1019175" cy="1428750"/>
    <xdr:pic>
      <xdr:nvPicPr>
        <xdr:cNvPr id="35" name="Picture 34" descr="https://www.tcdb.com/Images/Thumbs/Basketball/2170/2170_SS11Thumb2.jpg">
          <a:extLst>
            <a:ext uri="{FF2B5EF4-FFF2-40B4-BE49-F238E27FC236}">
              <a16:creationId xmlns:a16="http://schemas.microsoft.com/office/drawing/2014/main" id="{EF5A3B2B-9BD3-4C57-ABD6-468A93918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2950" y="6800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10</xdr:row>
      <xdr:rowOff>0</xdr:rowOff>
    </xdr:from>
    <xdr:ext cx="1016000" cy="1428750"/>
    <xdr:pic>
      <xdr:nvPicPr>
        <xdr:cNvPr id="36" name="Picture 35" descr="https://www.tcdb.com/Images/Thumbs/Basketball/2165/2165_CS1Thumb2.jpg">
          <a:extLst>
            <a:ext uri="{FF2B5EF4-FFF2-40B4-BE49-F238E27FC236}">
              <a16:creationId xmlns:a16="http://schemas.microsoft.com/office/drawing/2014/main" id="{7D946081-92C9-44AB-A42F-C873C88EC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2950" y="8515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9814</xdr:colOff>
      <xdr:row>11</xdr:row>
      <xdr:rowOff>18474</xdr:rowOff>
    </xdr:from>
    <xdr:ext cx="1009650" cy="1419802"/>
    <xdr:pic>
      <xdr:nvPicPr>
        <xdr:cNvPr id="37" name="Picture 36" descr="https://www.tcdb.com/Images/Thumbs/Basketball/2167/2167_2993090Thumb2.jpg">
          <a:extLst>
            <a:ext uri="{FF2B5EF4-FFF2-40B4-BE49-F238E27FC236}">
              <a16:creationId xmlns:a16="http://schemas.microsoft.com/office/drawing/2014/main" id="{B6FFCE9C-FAC7-4DF9-9C93-DADBA0FC4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5000863" y="10453400"/>
          <a:ext cx="1419802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68</xdr:col>
      <xdr:colOff>0</xdr:colOff>
      <xdr:row>7</xdr:row>
      <xdr:rowOff>0</xdr:rowOff>
    </xdr:from>
    <xdr:ext cx="1019175" cy="1428750"/>
    <xdr:pic>
      <xdr:nvPicPr>
        <xdr:cNvPr id="38" name="Picture 37" descr="https://www.tcdb.com/Images/Thumbs/Basketball/86990/86990_6275777RepThumb2.jpg">
          <a:extLst>
            <a:ext uri="{FF2B5EF4-FFF2-40B4-BE49-F238E27FC236}">
              <a16:creationId xmlns:a16="http://schemas.microsoft.com/office/drawing/2014/main" id="{B0087A87-E9EA-456C-8AE0-387178D1B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2950" y="3371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6638</xdr:colOff>
      <xdr:row>6</xdr:row>
      <xdr:rowOff>13855</xdr:rowOff>
    </xdr:from>
    <xdr:ext cx="1028700" cy="1429326"/>
    <xdr:pic>
      <xdr:nvPicPr>
        <xdr:cNvPr id="39" name="Picture 38" descr="https://www.tcdb.com/Images/Thumbs/Basketball/2217/2217_100Thumb2.jpg">
          <a:extLst>
            <a:ext uri="{FF2B5EF4-FFF2-40B4-BE49-F238E27FC236}">
              <a16:creationId xmlns:a16="http://schemas.microsoft.com/office/drawing/2014/main" id="{84149A08-C872-493A-95E6-881F573D5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2806600" y="1874693"/>
          <a:ext cx="142932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0</xdr:colOff>
      <xdr:row>7</xdr:row>
      <xdr:rowOff>0</xdr:rowOff>
    </xdr:from>
    <xdr:ext cx="1009650" cy="1428750"/>
    <xdr:pic>
      <xdr:nvPicPr>
        <xdr:cNvPr id="40" name="Picture 39" descr="https://www.tcdb.com/Images/Thumbs/Basketball/2218/2218_2998344Thumb2.jpg">
          <a:extLst>
            <a:ext uri="{FF2B5EF4-FFF2-40B4-BE49-F238E27FC236}">
              <a16:creationId xmlns:a16="http://schemas.microsoft.com/office/drawing/2014/main" id="{9AEFC1A7-E546-4089-BA06-26D07FD3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97100" y="33718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6</xdr:row>
      <xdr:rowOff>0</xdr:rowOff>
    </xdr:from>
    <xdr:ext cx="1016000" cy="1428750"/>
    <xdr:pic>
      <xdr:nvPicPr>
        <xdr:cNvPr id="41" name="Picture 40" descr="https://www.tcdb.com/Images/Thumbs/Basketball/2387/2387_15Thumb2.jpg">
          <a:extLst>
            <a:ext uri="{FF2B5EF4-FFF2-40B4-BE49-F238E27FC236}">
              <a16:creationId xmlns:a16="http://schemas.microsoft.com/office/drawing/2014/main" id="{3213D070-E447-4177-9444-D6F0CEB43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1250" y="1657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7</xdr:row>
      <xdr:rowOff>0</xdr:rowOff>
    </xdr:from>
    <xdr:ext cx="1016000" cy="1428750"/>
    <xdr:pic>
      <xdr:nvPicPr>
        <xdr:cNvPr id="42" name="Picture 41" descr="https://www.tcdb.com/Images/Thumbs/Basketball/2387/2387_685858RepThumb2.jpg">
          <a:extLst>
            <a:ext uri="{FF2B5EF4-FFF2-40B4-BE49-F238E27FC236}">
              <a16:creationId xmlns:a16="http://schemas.microsoft.com/office/drawing/2014/main" id="{CFAB01FF-AC98-4CB7-80A3-27ED577FF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1250" y="3371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8</xdr:row>
      <xdr:rowOff>0</xdr:rowOff>
    </xdr:from>
    <xdr:ext cx="1009650" cy="1428750"/>
    <xdr:pic>
      <xdr:nvPicPr>
        <xdr:cNvPr id="43" name="Picture 42" descr="https://www.tcdb.com/Images/Thumbs/Basketball/2394/2394_3004395Thumb2.jpg">
          <a:extLst>
            <a:ext uri="{FF2B5EF4-FFF2-40B4-BE49-F238E27FC236}">
              <a16:creationId xmlns:a16="http://schemas.microsoft.com/office/drawing/2014/main" id="{F750DDD6-E525-4701-819A-2EE115374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1250" y="5086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9</xdr:row>
      <xdr:rowOff>0</xdr:rowOff>
    </xdr:from>
    <xdr:ext cx="1016000" cy="1428750"/>
    <xdr:pic>
      <xdr:nvPicPr>
        <xdr:cNvPr id="44" name="Picture 43" descr="https://www.tcdb.com/Images/Thumbs/Basketball/2396/2396_M1Thumb2.jpg">
          <a:extLst>
            <a:ext uri="{FF2B5EF4-FFF2-40B4-BE49-F238E27FC236}">
              <a16:creationId xmlns:a16="http://schemas.microsoft.com/office/drawing/2014/main" id="{842040C4-44F8-4859-93D2-84F3D0F95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1250" y="6800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92</xdr:col>
      <xdr:colOff>0</xdr:colOff>
      <xdr:row>10</xdr:row>
      <xdr:rowOff>0</xdr:rowOff>
    </xdr:from>
    <xdr:ext cx="1019175" cy="1428750"/>
    <xdr:pic>
      <xdr:nvPicPr>
        <xdr:cNvPr id="45" name="Picture 44" descr="https://www.tcdb.com/Images/Thumbs/Basketball/2399/2399_3004463Thumb2.jpg">
          <a:extLst>
            <a:ext uri="{FF2B5EF4-FFF2-40B4-BE49-F238E27FC236}">
              <a16:creationId xmlns:a16="http://schemas.microsoft.com/office/drawing/2014/main" id="{8BAF8765-1E81-4876-A872-4A09BB80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1250" y="8515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6</xdr:row>
      <xdr:rowOff>0</xdr:rowOff>
    </xdr:from>
    <xdr:ext cx="1028700" cy="1428750"/>
    <xdr:pic>
      <xdr:nvPicPr>
        <xdr:cNvPr id="46" name="Picture 45" descr="https://www.tcdb.com/Images/Thumbs/Basketball/2323/2323_10Thumb2.jpg">
          <a:extLst>
            <a:ext uri="{FF2B5EF4-FFF2-40B4-BE49-F238E27FC236}">
              <a16:creationId xmlns:a16="http://schemas.microsoft.com/office/drawing/2014/main" id="{A7DF7FA2-D963-44FD-A505-26BC9D44C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05400" y="1657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9</xdr:row>
      <xdr:rowOff>0</xdr:rowOff>
    </xdr:from>
    <xdr:ext cx="1009650" cy="1428750"/>
    <xdr:pic>
      <xdr:nvPicPr>
        <xdr:cNvPr id="47" name="Picture 46" descr="https://www.tcdb.com/Images/Thumbs/Basketball/2325/2325_3004278Thumb2.jpg">
          <a:extLst>
            <a:ext uri="{FF2B5EF4-FFF2-40B4-BE49-F238E27FC236}">
              <a16:creationId xmlns:a16="http://schemas.microsoft.com/office/drawing/2014/main" id="{84CFED8A-D8CB-4B8C-9B8E-D29606A8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05400" y="68008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8</xdr:row>
      <xdr:rowOff>0</xdr:rowOff>
    </xdr:from>
    <xdr:ext cx="1019175" cy="1428750"/>
    <xdr:pic>
      <xdr:nvPicPr>
        <xdr:cNvPr id="48" name="Picture 47" descr="https://www.tcdb.com/Images/Thumbs/Basketball/2326/2326_3004289Thumb2.jpg">
          <a:extLst>
            <a:ext uri="{FF2B5EF4-FFF2-40B4-BE49-F238E27FC236}">
              <a16:creationId xmlns:a16="http://schemas.microsoft.com/office/drawing/2014/main" id="{B9F3F1CB-C457-451E-800E-5FFACE580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05400" y="5086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104</xdr:col>
      <xdr:colOff>0</xdr:colOff>
      <xdr:row>7</xdr:row>
      <xdr:rowOff>0</xdr:rowOff>
    </xdr:from>
    <xdr:ext cx="1028700" cy="1428750"/>
    <xdr:pic>
      <xdr:nvPicPr>
        <xdr:cNvPr id="49" name="Picture 48" descr="https://www.tcdb.com/Images/Thumbs/Basketball/25628/25628_10Thumb2.jpg">
          <a:extLst>
            <a:ext uri="{FF2B5EF4-FFF2-40B4-BE49-F238E27FC236}">
              <a16:creationId xmlns:a16="http://schemas.microsoft.com/office/drawing/2014/main" id="{6B09158B-7860-44C4-93C8-6670B110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05400" y="3371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6</xdr:row>
      <xdr:rowOff>0</xdr:rowOff>
    </xdr:from>
    <xdr:ext cx="996950" cy="1428750"/>
    <xdr:pic>
      <xdr:nvPicPr>
        <xdr:cNvPr id="50" name="Picture 49" descr="https://www.tcdb.com/Images/Thumbs/Basketball/2516/2516_16Thumb2.jpg">
          <a:extLst>
            <a:ext uri="{FF2B5EF4-FFF2-40B4-BE49-F238E27FC236}">
              <a16:creationId xmlns:a16="http://schemas.microsoft.com/office/drawing/2014/main" id="{19AFABED-2E73-4D1E-8C91-D2CB8F59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9550" y="16573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8</xdr:row>
      <xdr:rowOff>0</xdr:rowOff>
    </xdr:from>
    <xdr:ext cx="1016000" cy="1428750"/>
    <xdr:pic>
      <xdr:nvPicPr>
        <xdr:cNvPr id="51" name="Picture 50" descr="https://www.tcdb.com/Images/Thumbs/Basketball/2516/2516_247Thumb2.jpg">
          <a:extLst>
            <a:ext uri="{FF2B5EF4-FFF2-40B4-BE49-F238E27FC236}">
              <a16:creationId xmlns:a16="http://schemas.microsoft.com/office/drawing/2014/main" id="{AA50D9BC-EC7D-4F2A-A3C9-EC5144E8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9550" y="5086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17318</xdr:colOff>
      <xdr:row>10</xdr:row>
      <xdr:rowOff>34636</xdr:rowOff>
    </xdr:from>
    <xdr:ext cx="1028700" cy="1428750"/>
    <xdr:pic>
      <xdr:nvPicPr>
        <xdr:cNvPr id="52" name="Picture 51" descr="https://www.tcdb.com/Images/Thumbs/Basketball/2521/2521_3010902RepThumb2.jpg">
          <a:extLst>
            <a:ext uri="{FF2B5EF4-FFF2-40B4-BE49-F238E27FC236}">
              <a16:creationId xmlns:a16="http://schemas.microsoft.com/office/drawing/2014/main" id="{5AA173B0-2BD7-4937-A877-802C69947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26868" y="8549986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12700</xdr:colOff>
      <xdr:row>11</xdr:row>
      <xdr:rowOff>21937</xdr:rowOff>
    </xdr:from>
    <xdr:ext cx="1028700" cy="1428750"/>
    <xdr:pic>
      <xdr:nvPicPr>
        <xdr:cNvPr id="53" name="Picture 52" descr="https://www.tcdb.com/Images/Thumbs/Basketball/2523/2523_3010934Thumb2.jpg">
          <a:extLst>
            <a:ext uri="{FF2B5EF4-FFF2-40B4-BE49-F238E27FC236}">
              <a16:creationId xmlns:a16="http://schemas.microsoft.com/office/drawing/2014/main" id="{DB26DB62-61A2-49BD-BF93-85FC77FCA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6225400" y="10451812"/>
          <a:ext cx="14287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12</xdr:row>
      <xdr:rowOff>0</xdr:rowOff>
    </xdr:from>
    <xdr:ext cx="1009650" cy="1428750"/>
    <xdr:pic>
      <xdr:nvPicPr>
        <xdr:cNvPr id="54" name="Picture 53" descr="https://www.tcdb.com/Images/Thumbs/Basketball/2524/2524_3010953Thumb2.jpg">
          <a:extLst>
            <a:ext uri="{FF2B5EF4-FFF2-40B4-BE49-F238E27FC236}">
              <a16:creationId xmlns:a16="http://schemas.microsoft.com/office/drawing/2014/main" id="{23E3694F-9D77-4C86-A3C8-F1C4D86CA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9550" y="11944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7</xdr:row>
      <xdr:rowOff>0</xdr:rowOff>
    </xdr:from>
    <xdr:ext cx="1016000" cy="1428750"/>
    <xdr:pic>
      <xdr:nvPicPr>
        <xdr:cNvPr id="55" name="Picture 54" descr="https://www.tcdb.com/Images/Thumbs/Basketball/2527/2527_3011009Thumb2.jpg">
          <a:extLst>
            <a:ext uri="{FF2B5EF4-FFF2-40B4-BE49-F238E27FC236}">
              <a16:creationId xmlns:a16="http://schemas.microsoft.com/office/drawing/2014/main" id="{FEDCFF33-3E53-4BC3-ACE1-0FE9A5A7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9550" y="3371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9</xdr:row>
      <xdr:rowOff>0</xdr:rowOff>
    </xdr:from>
    <xdr:ext cx="1016000" cy="1428750"/>
    <xdr:pic>
      <xdr:nvPicPr>
        <xdr:cNvPr id="56" name="Picture 55" descr="https://www.tcdb.com/Images/Thumbs/Basketball/2527/2527_3011240Thumb2.jpg">
          <a:extLst>
            <a:ext uri="{FF2B5EF4-FFF2-40B4-BE49-F238E27FC236}">
              <a16:creationId xmlns:a16="http://schemas.microsoft.com/office/drawing/2014/main" id="{FE5B7D06-0F2B-4739-BCAF-B575F3186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9550" y="6800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13</xdr:row>
      <xdr:rowOff>0</xdr:rowOff>
    </xdr:from>
    <xdr:ext cx="996950" cy="1428750"/>
    <xdr:pic>
      <xdr:nvPicPr>
        <xdr:cNvPr id="57" name="Picture 56" descr="https://www.tcdb.com/Images/Thumbs/Basketball/2529/2529_3011282Thumb2.jpg">
          <a:extLst>
            <a:ext uri="{FF2B5EF4-FFF2-40B4-BE49-F238E27FC236}">
              <a16:creationId xmlns:a16="http://schemas.microsoft.com/office/drawing/2014/main" id="{7A58ACE2-5740-482F-9677-637674090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9550" y="136588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116</xdr:col>
      <xdr:colOff>0</xdr:colOff>
      <xdr:row>14</xdr:row>
      <xdr:rowOff>0</xdr:rowOff>
    </xdr:from>
    <xdr:ext cx="1028700" cy="1428750"/>
    <xdr:pic>
      <xdr:nvPicPr>
        <xdr:cNvPr id="58" name="Picture 57" descr="https://www.tcdb.com/Images/Thumbs/Basketball/2518/2518_3011302Thumb2.jpg">
          <a:extLst>
            <a:ext uri="{FF2B5EF4-FFF2-40B4-BE49-F238E27FC236}">
              <a16:creationId xmlns:a16="http://schemas.microsoft.com/office/drawing/2014/main" id="{49A6E884-27A4-40BA-8151-9EF9F9D33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9550" y="15373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6</xdr:row>
      <xdr:rowOff>0</xdr:rowOff>
    </xdr:from>
    <xdr:ext cx="1016000" cy="1428750"/>
    <xdr:pic>
      <xdr:nvPicPr>
        <xdr:cNvPr id="59" name="Picture 58" descr="https://www.tcdb.com/Images/Thumbs/Basketball/2471/2471_688989Thumb2.jpg">
          <a:extLst>
            <a:ext uri="{FF2B5EF4-FFF2-40B4-BE49-F238E27FC236}">
              <a16:creationId xmlns:a16="http://schemas.microsoft.com/office/drawing/2014/main" id="{C9DE3595-2B40-4A66-BA21-4E9F992DD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47050" y="1657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9</xdr:row>
      <xdr:rowOff>0</xdr:rowOff>
    </xdr:from>
    <xdr:ext cx="990600" cy="1428750"/>
    <xdr:pic>
      <xdr:nvPicPr>
        <xdr:cNvPr id="60" name="Picture 59" descr="https://www.tcdb.com/Images/Thumbs/Basketball/2472/2472_3009473Thumb2.jpg">
          <a:extLst>
            <a:ext uri="{FF2B5EF4-FFF2-40B4-BE49-F238E27FC236}">
              <a16:creationId xmlns:a16="http://schemas.microsoft.com/office/drawing/2014/main" id="{0E463169-E1A6-450D-873C-7738DC2D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47050" y="6800850"/>
          <a:ext cx="9906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8</xdr:row>
      <xdr:rowOff>0</xdr:rowOff>
    </xdr:from>
    <xdr:ext cx="1016000" cy="1428750"/>
    <xdr:pic>
      <xdr:nvPicPr>
        <xdr:cNvPr id="61" name="Picture 60" descr="https://www.tcdb.com/Images/Thumbs/Basketball/2473/2473_3009566RepThumb2.jpg">
          <a:extLst>
            <a:ext uri="{FF2B5EF4-FFF2-40B4-BE49-F238E27FC236}">
              <a16:creationId xmlns:a16="http://schemas.microsoft.com/office/drawing/2014/main" id="{792EC974-E81E-4268-A6C6-3ACB0EFD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47050" y="5086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6</xdr:row>
      <xdr:rowOff>0</xdr:rowOff>
    </xdr:from>
    <xdr:ext cx="1028700" cy="1428750"/>
    <xdr:pic>
      <xdr:nvPicPr>
        <xdr:cNvPr id="62" name="Picture 61" descr="https://www.tcdb.com/Images/Thumbs/Basketball/2530/2530_11Thumb2.jpg">
          <a:extLst>
            <a:ext uri="{FF2B5EF4-FFF2-40B4-BE49-F238E27FC236}">
              <a16:creationId xmlns:a16="http://schemas.microsoft.com/office/drawing/2014/main" id="{573AA2A8-45C1-4802-A24E-3BB0E78E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84550" y="1657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8</xdr:row>
      <xdr:rowOff>0</xdr:rowOff>
    </xdr:from>
    <xdr:ext cx="1019175" cy="1428750"/>
    <xdr:pic>
      <xdr:nvPicPr>
        <xdr:cNvPr id="63" name="Picture 62" descr="https://www.tcdb.com/Images/Thumbs/Basketball/2530/2530_179Thumb2.jpg">
          <a:extLst>
            <a:ext uri="{FF2B5EF4-FFF2-40B4-BE49-F238E27FC236}">
              <a16:creationId xmlns:a16="http://schemas.microsoft.com/office/drawing/2014/main" id="{EC21E386-E0E3-4A1F-92EB-0AD3EB7F6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84550" y="50863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9</xdr:row>
      <xdr:rowOff>0</xdr:rowOff>
    </xdr:from>
    <xdr:ext cx="1028700" cy="1428750"/>
    <xdr:pic>
      <xdr:nvPicPr>
        <xdr:cNvPr id="64" name="Picture 63" descr="https://www.tcdb.com/Images/Thumbs/Basketball/2531/2531_3011316Thumb2.jpg">
          <a:extLst>
            <a:ext uri="{FF2B5EF4-FFF2-40B4-BE49-F238E27FC236}">
              <a16:creationId xmlns:a16="http://schemas.microsoft.com/office/drawing/2014/main" id="{E4B1B614-9CA1-49DB-B97B-693C63DF4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84550" y="6800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10</xdr:row>
      <xdr:rowOff>0</xdr:rowOff>
    </xdr:from>
    <xdr:ext cx="1028700" cy="1428750"/>
    <xdr:pic>
      <xdr:nvPicPr>
        <xdr:cNvPr id="65" name="Picture 64" descr="https://www.tcdb.com/Images/Thumbs/Basketball/2532/2532_3011326Thumb2.jpg">
          <a:extLst>
            <a:ext uri="{FF2B5EF4-FFF2-40B4-BE49-F238E27FC236}">
              <a16:creationId xmlns:a16="http://schemas.microsoft.com/office/drawing/2014/main" id="{F366D468-A568-4097-8E36-D85BB4EE7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84550" y="8515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11</xdr:row>
      <xdr:rowOff>0</xdr:rowOff>
    </xdr:from>
    <xdr:ext cx="1028700" cy="1428750"/>
    <xdr:pic>
      <xdr:nvPicPr>
        <xdr:cNvPr id="66" name="Picture 65" descr="https://www.tcdb.com/Images/Thumbs/Basketball/2534/2534_800230Thumb2.jpg">
          <a:extLst>
            <a:ext uri="{FF2B5EF4-FFF2-40B4-BE49-F238E27FC236}">
              <a16:creationId xmlns:a16="http://schemas.microsoft.com/office/drawing/2014/main" id="{C3155057-776A-4379-B2EE-D481EE36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84550" y="10229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12</xdr:row>
      <xdr:rowOff>0</xdr:rowOff>
    </xdr:from>
    <xdr:ext cx="1000125" cy="1428750"/>
    <xdr:pic>
      <xdr:nvPicPr>
        <xdr:cNvPr id="67" name="Picture 66" descr="https://www.tcdb.com/Images/Thumbs/Basketball/2536/2536_3011347Thumb2.jpg">
          <a:extLst>
            <a:ext uri="{FF2B5EF4-FFF2-40B4-BE49-F238E27FC236}">
              <a16:creationId xmlns:a16="http://schemas.microsoft.com/office/drawing/2014/main" id="{7F103144-26B9-4B41-B202-34180E99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84550" y="11944350"/>
          <a:ext cx="100012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140</xdr:col>
      <xdr:colOff>0</xdr:colOff>
      <xdr:row>7</xdr:row>
      <xdr:rowOff>0</xdr:rowOff>
    </xdr:from>
    <xdr:ext cx="1019175" cy="1428750"/>
    <xdr:pic>
      <xdr:nvPicPr>
        <xdr:cNvPr id="68" name="Picture 67" descr="https://www.tcdb.com/Images/Thumbs/Basketball/2537/2537_800264Thumb2.jpg">
          <a:extLst>
            <a:ext uri="{FF2B5EF4-FFF2-40B4-BE49-F238E27FC236}">
              <a16:creationId xmlns:a16="http://schemas.microsoft.com/office/drawing/2014/main" id="{C0FA6D8B-8E07-45CE-83C3-D915E9ECD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84550" y="3371850"/>
          <a:ext cx="10191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0</xdr:colOff>
      <xdr:row>7</xdr:row>
      <xdr:rowOff>0</xdr:rowOff>
    </xdr:from>
    <xdr:ext cx="1028700" cy="1428750"/>
    <xdr:pic>
      <xdr:nvPicPr>
        <xdr:cNvPr id="69" name="Picture 68" descr="https://www.tcdb.com/Images/Thumbs/Basketball/25694/25694_3009487Thumb2.jpg">
          <a:extLst>
            <a:ext uri="{FF2B5EF4-FFF2-40B4-BE49-F238E27FC236}">
              <a16:creationId xmlns:a16="http://schemas.microsoft.com/office/drawing/2014/main" id="{9CD17F73-8BA3-4955-815D-91A50ACB7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47050" y="3371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6</xdr:row>
      <xdr:rowOff>0</xdr:rowOff>
    </xdr:from>
    <xdr:ext cx="996950" cy="1428750"/>
    <xdr:pic>
      <xdr:nvPicPr>
        <xdr:cNvPr id="70" name="Picture 69" descr="https://www.tcdb.com/Images/Thumbs/Basketball/2664/2664_29Thumb2.jpg">
          <a:extLst>
            <a:ext uri="{FF2B5EF4-FFF2-40B4-BE49-F238E27FC236}">
              <a16:creationId xmlns:a16="http://schemas.microsoft.com/office/drawing/2014/main" id="{61273771-B86A-4853-BC89-66E16D54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74450" y="16573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8</xdr:row>
      <xdr:rowOff>0</xdr:rowOff>
    </xdr:from>
    <xdr:ext cx="1016000" cy="1428750"/>
    <xdr:pic>
      <xdr:nvPicPr>
        <xdr:cNvPr id="71" name="Picture 70" descr="https://www.tcdb.com/Images/Thumbs/Basketball/2664/2664_698259Thumb2.jpg">
          <a:extLst>
            <a:ext uri="{FF2B5EF4-FFF2-40B4-BE49-F238E27FC236}">
              <a16:creationId xmlns:a16="http://schemas.microsoft.com/office/drawing/2014/main" id="{3FA8EDF6-0254-4994-B686-A9745E87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74450" y="5086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16</xdr:row>
      <xdr:rowOff>0</xdr:rowOff>
    </xdr:from>
    <xdr:ext cx="996950" cy="1428750"/>
    <xdr:pic>
      <xdr:nvPicPr>
        <xdr:cNvPr id="72" name="Picture 71" descr="https://www.tcdb.com/Images/Thumbs/Basketball/226961/226961_14305979Thumb2.jpg">
          <a:extLst>
            <a:ext uri="{FF2B5EF4-FFF2-40B4-BE49-F238E27FC236}">
              <a16:creationId xmlns:a16="http://schemas.microsoft.com/office/drawing/2014/main" id="{4257107D-9194-4E1F-B929-7CD9CCEF1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74450" y="18802350"/>
          <a:ext cx="9969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15</xdr:row>
      <xdr:rowOff>0</xdr:rowOff>
    </xdr:from>
    <xdr:ext cx="1028700" cy="1428750"/>
    <xdr:pic>
      <xdr:nvPicPr>
        <xdr:cNvPr id="73" name="Picture 72" descr="https://www.tcdb.com/Images/Thumbs/Basketball/2665/2665_3018320Thumb2.jpg">
          <a:extLst>
            <a:ext uri="{FF2B5EF4-FFF2-40B4-BE49-F238E27FC236}">
              <a16:creationId xmlns:a16="http://schemas.microsoft.com/office/drawing/2014/main" id="{91D410A1-1906-4C74-A0E7-A4A6F341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74450" y="17087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17</xdr:row>
      <xdr:rowOff>0</xdr:rowOff>
    </xdr:from>
    <xdr:ext cx="1016000" cy="1428750"/>
    <xdr:pic>
      <xdr:nvPicPr>
        <xdr:cNvPr id="74" name="Picture 73" descr="https://www.tcdb.com/Images/Thumbs/Basketball/2666/2666_3018559Thumb2.jpg">
          <a:extLst>
            <a:ext uri="{FF2B5EF4-FFF2-40B4-BE49-F238E27FC236}">
              <a16:creationId xmlns:a16="http://schemas.microsoft.com/office/drawing/2014/main" id="{E30E151D-03CD-465F-8CF3-A2FF2A5D8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74450" y="20516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11</xdr:row>
      <xdr:rowOff>0</xdr:rowOff>
    </xdr:from>
    <xdr:ext cx="1016000" cy="1428750"/>
    <xdr:pic>
      <xdr:nvPicPr>
        <xdr:cNvPr id="75" name="Picture 74" descr="https://www.tcdb.com/Images/Thumbs/Basketball/2667/2667_3018572Thumb2.jpg">
          <a:extLst>
            <a:ext uri="{FF2B5EF4-FFF2-40B4-BE49-F238E27FC236}">
              <a16:creationId xmlns:a16="http://schemas.microsoft.com/office/drawing/2014/main" id="{C1A0BF85-CF75-4396-AD8D-6AF91745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74450" y="10229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14</xdr:row>
      <xdr:rowOff>0</xdr:rowOff>
    </xdr:from>
    <xdr:ext cx="1016000" cy="1428750"/>
    <xdr:pic>
      <xdr:nvPicPr>
        <xdr:cNvPr id="76" name="Picture 75" descr="https://www.tcdb.com/Images/Thumbs/Basketball/2670/2670_3018617Thumb2.jpg">
          <a:extLst>
            <a:ext uri="{FF2B5EF4-FFF2-40B4-BE49-F238E27FC236}">
              <a16:creationId xmlns:a16="http://schemas.microsoft.com/office/drawing/2014/main" id="{5DFD475A-AF65-4821-9B5C-701B9C0C7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74450" y="15373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12</xdr:row>
      <xdr:rowOff>0</xdr:rowOff>
    </xdr:from>
    <xdr:ext cx="1009650" cy="1428750"/>
    <xdr:pic>
      <xdr:nvPicPr>
        <xdr:cNvPr id="77" name="Picture 76" descr="https://www.tcdb.com/Images/Thumbs/Basketball/2672/2672_3018642Thumb2.jpg">
          <a:extLst>
            <a:ext uri="{FF2B5EF4-FFF2-40B4-BE49-F238E27FC236}">
              <a16:creationId xmlns:a16="http://schemas.microsoft.com/office/drawing/2014/main" id="{6F9FB924-A8FB-4054-8A98-AD0AA294D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74450" y="11944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9</xdr:row>
      <xdr:rowOff>0</xdr:rowOff>
    </xdr:from>
    <xdr:ext cx="1016000" cy="1428750"/>
    <xdr:pic>
      <xdr:nvPicPr>
        <xdr:cNvPr id="78" name="Picture 77" descr="https://www.tcdb.com/Images/Thumbs/Basketball/25793/25793_3018884Thumb2.jpg">
          <a:extLst>
            <a:ext uri="{FF2B5EF4-FFF2-40B4-BE49-F238E27FC236}">
              <a16:creationId xmlns:a16="http://schemas.microsoft.com/office/drawing/2014/main" id="{47FBD9E8-8845-4772-BE84-B04A5C88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74450" y="6800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0</xdr:colOff>
      <xdr:row>10</xdr:row>
      <xdr:rowOff>0</xdr:rowOff>
    </xdr:from>
    <xdr:ext cx="1016000" cy="1428750"/>
    <xdr:pic>
      <xdr:nvPicPr>
        <xdr:cNvPr id="79" name="Picture 78" descr="https://www.tcdb.com/Images/Thumbs/Basketball/2674/2674_3018919Thumb2.jpg">
          <a:extLst>
            <a:ext uri="{FF2B5EF4-FFF2-40B4-BE49-F238E27FC236}">
              <a16:creationId xmlns:a16="http://schemas.microsoft.com/office/drawing/2014/main" id="{3A21BD6F-FB03-43D3-A7D7-D2CF5D7C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74450" y="8515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7</xdr:row>
      <xdr:rowOff>0</xdr:rowOff>
    </xdr:from>
    <xdr:ext cx="1028700" cy="1428750"/>
    <xdr:pic>
      <xdr:nvPicPr>
        <xdr:cNvPr id="80" name="Picture 79" descr="https://www.tcdb.com/Images/Thumbs/Basketball/25763/25763_3015536Thumb2.jpg">
          <a:extLst>
            <a:ext uri="{FF2B5EF4-FFF2-40B4-BE49-F238E27FC236}">
              <a16:creationId xmlns:a16="http://schemas.microsoft.com/office/drawing/2014/main" id="{A2463F04-396D-4353-859B-99F7B36B8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79650" y="3371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10</xdr:row>
      <xdr:rowOff>0</xdr:rowOff>
    </xdr:from>
    <xdr:ext cx="971550" cy="1428750"/>
    <xdr:pic>
      <xdr:nvPicPr>
        <xdr:cNvPr id="81" name="Picture 80" descr="https://www.tcdb.com/Images/Thumbs/Basketball/2622/2622_3015713RepThumb2.jpg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A9E0ED59-7751-4B78-9332-E84F632F1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79650" y="8515350"/>
          <a:ext cx="9715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0</xdr:colOff>
      <xdr:row>6</xdr:row>
      <xdr:rowOff>0</xdr:rowOff>
    </xdr:from>
    <xdr:ext cx="1028700" cy="1428750"/>
    <xdr:pic>
      <xdr:nvPicPr>
        <xdr:cNvPr id="82" name="Picture 81" descr="https://www.tcdb.com/Images/Thumbs/Basketball/2621/2621_695519Thumb2.jpg">
          <a:extLst>
            <a:ext uri="{FF2B5EF4-FFF2-40B4-BE49-F238E27FC236}">
              <a16:creationId xmlns:a16="http://schemas.microsoft.com/office/drawing/2014/main" id="{DA253807-2F6C-45A9-B828-A5203B05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79650" y="1657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25256</xdr:colOff>
      <xdr:row>9</xdr:row>
      <xdr:rowOff>61336</xdr:rowOff>
    </xdr:from>
    <xdr:ext cx="1038225" cy="1428750"/>
    <xdr:pic>
      <xdr:nvPicPr>
        <xdr:cNvPr id="83" name="Picture 82" descr="https://www.tcdb.com/Images/Thumbs/Basketball/6651/6651_9Thumb2.jpg">
          <a:extLst>
            <a:ext uri="{FF2B5EF4-FFF2-40B4-BE49-F238E27FC236}">
              <a16:creationId xmlns:a16="http://schemas.microsoft.com/office/drawing/2014/main" id="{903CD9C4-0A07-4097-ABE2-2FDDEFF97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6412819" y="7057448"/>
          <a:ext cx="14287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6</xdr:row>
      <xdr:rowOff>0</xdr:rowOff>
    </xdr:from>
    <xdr:ext cx="1016000" cy="1428750"/>
    <xdr:pic>
      <xdr:nvPicPr>
        <xdr:cNvPr id="84" name="Picture 83" descr="https://www.tcdb.com/Images/Thumbs/Basketball/2675/2675_23Thumb2.jpg">
          <a:extLst>
            <a:ext uri="{FF2B5EF4-FFF2-40B4-BE49-F238E27FC236}">
              <a16:creationId xmlns:a16="http://schemas.microsoft.com/office/drawing/2014/main" id="{B4274F85-1C49-4A12-81FE-C0781C358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75450" y="1657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8</xdr:row>
      <xdr:rowOff>0</xdr:rowOff>
    </xdr:from>
    <xdr:ext cx="1016000" cy="1428750"/>
    <xdr:pic>
      <xdr:nvPicPr>
        <xdr:cNvPr id="85" name="Picture 84" descr="https://www.tcdb.com/Images/Thumbs/Basketball/2675/2675_190Thumb2.jpg">
          <a:extLst>
            <a:ext uri="{FF2B5EF4-FFF2-40B4-BE49-F238E27FC236}">
              <a16:creationId xmlns:a16="http://schemas.microsoft.com/office/drawing/2014/main" id="{435B58DA-A786-415F-8974-53B33E50A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75450" y="5086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14</xdr:row>
      <xdr:rowOff>0</xdr:rowOff>
    </xdr:from>
    <xdr:ext cx="1028700" cy="1428750"/>
    <xdr:pic>
      <xdr:nvPicPr>
        <xdr:cNvPr id="86" name="Picture 85" descr="https://www.tcdb.com/Images/Thumbs/Basketball/2676/2676_3018938Thumb2.jpg">
          <a:extLst>
            <a:ext uri="{FF2B5EF4-FFF2-40B4-BE49-F238E27FC236}">
              <a16:creationId xmlns:a16="http://schemas.microsoft.com/office/drawing/2014/main" id="{4D91D0B7-B409-4DD2-8D14-7B8D7B6C6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75450" y="153733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11</xdr:row>
      <xdr:rowOff>0</xdr:rowOff>
    </xdr:from>
    <xdr:ext cx="1016000" cy="1428750"/>
    <xdr:pic>
      <xdr:nvPicPr>
        <xdr:cNvPr id="87" name="Picture 86" descr="https://www.tcdb.com/Images/Thumbs/Basketball/2677/2677_10Thumb2.jpg">
          <a:extLst>
            <a:ext uri="{FF2B5EF4-FFF2-40B4-BE49-F238E27FC236}">
              <a16:creationId xmlns:a16="http://schemas.microsoft.com/office/drawing/2014/main" id="{3E229B0A-3370-4EEF-8F4F-96F43E33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75450" y="10229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17</xdr:row>
      <xdr:rowOff>0</xdr:rowOff>
    </xdr:from>
    <xdr:ext cx="1028700" cy="1428750"/>
    <xdr:pic>
      <xdr:nvPicPr>
        <xdr:cNvPr id="88" name="Picture 87" descr="https://www.tcdb.com/Images/Thumbs/Basketball/2679/2679_6Thumb2.jpg">
          <a:extLst>
            <a:ext uri="{FF2B5EF4-FFF2-40B4-BE49-F238E27FC236}">
              <a16:creationId xmlns:a16="http://schemas.microsoft.com/office/drawing/2014/main" id="{8D8AA248-EFDF-4108-9225-FA980A9A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75450" y="20516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15</xdr:row>
      <xdr:rowOff>0</xdr:rowOff>
    </xdr:from>
    <xdr:ext cx="1016000" cy="1428750"/>
    <xdr:pic>
      <xdr:nvPicPr>
        <xdr:cNvPr id="89" name="Picture 88" descr="https://www.tcdb.com/Images/Thumbs/Basketball/2680/2680_5Thumb2.jpg">
          <a:extLst>
            <a:ext uri="{FF2B5EF4-FFF2-40B4-BE49-F238E27FC236}">
              <a16:creationId xmlns:a16="http://schemas.microsoft.com/office/drawing/2014/main" id="{426486E7-6AE4-42AE-9DD4-769EBFDD8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75450" y="17087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7</xdr:row>
      <xdr:rowOff>0</xdr:rowOff>
    </xdr:from>
    <xdr:ext cx="1016000" cy="1428750"/>
    <xdr:pic>
      <xdr:nvPicPr>
        <xdr:cNvPr id="90" name="Picture 89" descr="https://www.tcdb.com/Images/Thumbs/Basketball/25794/25794_3019001Thumb2.jpg">
          <a:extLst>
            <a:ext uri="{FF2B5EF4-FFF2-40B4-BE49-F238E27FC236}">
              <a16:creationId xmlns:a16="http://schemas.microsoft.com/office/drawing/2014/main" id="{06DAD15B-E095-49D3-BD5E-ACEDB243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75450" y="3371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9</xdr:row>
      <xdr:rowOff>0</xdr:rowOff>
    </xdr:from>
    <xdr:ext cx="1028700" cy="1428750"/>
    <xdr:pic>
      <xdr:nvPicPr>
        <xdr:cNvPr id="91" name="Picture 90" descr="https://www.tcdb.com/Images/Thumbs/Basketball/25794/25794_3019166Thumb2.jpg">
          <a:extLst>
            <a:ext uri="{FF2B5EF4-FFF2-40B4-BE49-F238E27FC236}">
              <a16:creationId xmlns:a16="http://schemas.microsoft.com/office/drawing/2014/main" id="{B1796250-D74F-42D1-9F10-8C980371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75450" y="6800850"/>
          <a:ext cx="10287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13</xdr:row>
      <xdr:rowOff>0</xdr:rowOff>
    </xdr:from>
    <xdr:ext cx="1016000" cy="1428750"/>
    <xdr:pic>
      <xdr:nvPicPr>
        <xdr:cNvPr id="92" name="Picture 91" descr="https://www.tcdb.com/Images/Thumbs/Basketball/2681/2681_3019192Thumb2.jpg">
          <a:extLst>
            <a:ext uri="{FF2B5EF4-FFF2-40B4-BE49-F238E27FC236}">
              <a16:creationId xmlns:a16="http://schemas.microsoft.com/office/drawing/2014/main" id="{1A9D7579-E48D-4D03-869E-E33F2E9B3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75450" y="136588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6351</xdr:colOff>
      <xdr:row>16</xdr:row>
      <xdr:rowOff>4618</xdr:rowOff>
    </xdr:from>
    <xdr:ext cx="1016000" cy="1428750"/>
    <xdr:pic>
      <xdr:nvPicPr>
        <xdr:cNvPr id="93" name="Picture 92" descr="https://www.tcdb.com/Images/Thumbs/Basketball/2682/2682_3019203Thumb2.jpg">
          <a:extLst>
            <a:ext uri="{FF2B5EF4-FFF2-40B4-BE49-F238E27FC236}">
              <a16:creationId xmlns:a16="http://schemas.microsoft.com/office/drawing/2014/main" id="{2DA68083-131B-401D-9E36-395AA31AF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08178601" y="19013343"/>
          <a:ext cx="142875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12</xdr:row>
      <xdr:rowOff>0</xdr:rowOff>
    </xdr:from>
    <xdr:ext cx="1009650" cy="1428750"/>
    <xdr:pic>
      <xdr:nvPicPr>
        <xdr:cNvPr id="94" name="Picture 93" descr="https://www.tcdb.com/Images/Thumbs/Basketball/25796/25796_800460Thumb2.jpg">
          <a:extLst>
            <a:ext uri="{FF2B5EF4-FFF2-40B4-BE49-F238E27FC236}">
              <a16:creationId xmlns:a16="http://schemas.microsoft.com/office/drawing/2014/main" id="{21701C62-6B84-4D40-895C-364DD4536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75450" y="11944350"/>
          <a:ext cx="10096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164</xdr:col>
      <xdr:colOff>0</xdr:colOff>
      <xdr:row>10</xdr:row>
      <xdr:rowOff>0</xdr:rowOff>
    </xdr:from>
    <xdr:ext cx="1016000" cy="1428750"/>
    <xdr:pic>
      <xdr:nvPicPr>
        <xdr:cNvPr id="95" name="Picture 94" descr="https://www.tcdb.com/Images/Thumbs/Basketball/25797/25797_3019305Thumb2.jpg">
          <a:extLst>
            <a:ext uri="{FF2B5EF4-FFF2-40B4-BE49-F238E27FC236}">
              <a16:creationId xmlns:a16="http://schemas.microsoft.com/office/drawing/2014/main" id="{68CB3106-8726-4B2C-B80C-2C9F28E9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75450" y="8515350"/>
          <a:ext cx="1016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176</xdr:col>
      <xdr:colOff>14143</xdr:colOff>
      <xdr:row>8</xdr:row>
      <xdr:rowOff>7538</xdr:rowOff>
    </xdr:from>
    <xdr:ext cx="1024948" cy="1455769"/>
    <xdr:pic>
      <xdr:nvPicPr>
        <xdr:cNvPr id="96" name="Picture 95" descr="97-98 E-X2001 Michael Jordan Essential Credentials Now">
          <a:extLst>
            <a:ext uri="{FF2B5EF4-FFF2-40B4-BE49-F238E27FC236}">
              <a16:creationId xmlns:a16="http://schemas.microsoft.com/office/drawing/2014/main" id="{A1D0CA8D-DB55-4EA3-BC18-3D16F464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96968" y="5097063"/>
          <a:ext cx="1024948" cy="1455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9964</xdr:colOff>
      <xdr:row>7</xdr:row>
      <xdr:rowOff>14142</xdr:rowOff>
    </xdr:from>
    <xdr:ext cx="1011232" cy="1428750"/>
    <xdr:pic>
      <xdr:nvPicPr>
        <xdr:cNvPr id="97" name="Picture 96" descr="97-98 Michael Jordan Star Rubies">
          <a:extLst>
            <a:ext uri="{FF2B5EF4-FFF2-40B4-BE49-F238E27FC236}">
              <a16:creationId xmlns:a16="http://schemas.microsoft.com/office/drawing/2014/main" id="{A340EC0A-8D38-40B7-8138-8FB195C3B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7589" y="3389167"/>
          <a:ext cx="101123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128</xdr:col>
      <xdr:colOff>50033</xdr:colOff>
      <xdr:row>10</xdr:row>
      <xdr:rowOff>31461</xdr:rowOff>
    </xdr:from>
    <xdr:ext cx="998635" cy="1426464"/>
    <xdr:pic>
      <xdr:nvPicPr>
        <xdr:cNvPr id="98" name="Picture 97" descr="1996 Skybox E-X2000 A Cut Above #5 MICHAEL JORDAN - RARE TEST PROOF SAMPLE - Picture 1 of 2">
          <a:extLst>
            <a:ext uri="{FF2B5EF4-FFF2-40B4-BE49-F238E27FC236}">
              <a16:creationId xmlns:a16="http://schemas.microsoft.com/office/drawing/2014/main" id="{193E75ED-8595-456F-989C-24816FAD52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77" t="9276" r="27448" b="5774"/>
        <a:stretch/>
      </xdr:blipFill>
      <xdr:spPr bwMode="auto">
        <a:xfrm>
          <a:off x="84400258" y="8549986"/>
          <a:ext cx="998635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17318</xdr:colOff>
      <xdr:row>6</xdr:row>
      <xdr:rowOff>7793</xdr:rowOff>
    </xdr:from>
    <xdr:ext cx="728671" cy="996662"/>
    <xdr:pic>
      <xdr:nvPicPr>
        <xdr:cNvPr id="99" name="Picture 98">
          <a:extLst>
            <a:ext uri="{FF2B5EF4-FFF2-40B4-BE49-F238E27FC236}">
              <a16:creationId xmlns:a16="http://schemas.microsoft.com/office/drawing/2014/main" id="{98870649-4AEC-4636-9465-7A863FE6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1068" y="1668318"/>
          <a:ext cx="728671" cy="996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</xdr:colOff>
      <xdr:row>7</xdr:row>
      <xdr:rowOff>0</xdr:rowOff>
    </xdr:from>
    <xdr:ext cx="941148" cy="1160319"/>
    <xdr:pic>
      <xdr:nvPicPr>
        <xdr:cNvPr id="100" name="Picture 99">
          <a:extLst>
            <a:ext uri="{FF2B5EF4-FFF2-40B4-BE49-F238E27FC236}">
              <a16:creationId xmlns:a16="http://schemas.microsoft.com/office/drawing/2014/main" id="{CFF28516-6FD2-4297-9470-65C256475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1" y="3371850"/>
          <a:ext cx="941148" cy="1160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242455</xdr:colOff>
      <xdr:row>8</xdr:row>
      <xdr:rowOff>103909</xdr:rowOff>
    </xdr:from>
    <xdr:ext cx="666750" cy="1428750"/>
    <xdr:pic>
      <xdr:nvPicPr>
        <xdr:cNvPr id="101" name="Picture 100">
          <a:extLst>
            <a:ext uri="{FF2B5EF4-FFF2-40B4-BE49-F238E27FC236}">
              <a16:creationId xmlns:a16="http://schemas.microsoft.com/office/drawing/2014/main" id="{DF3D01A4-B348-46D0-8208-83805955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738380" y="5574434"/>
          <a:ext cx="1428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195118</xdr:colOff>
      <xdr:row>9</xdr:row>
      <xdr:rowOff>92940</xdr:rowOff>
    </xdr:from>
    <xdr:ext cx="685800" cy="1428750"/>
    <xdr:pic>
      <xdr:nvPicPr>
        <xdr:cNvPr id="102" name="Picture 101">
          <a:extLst>
            <a:ext uri="{FF2B5EF4-FFF2-40B4-BE49-F238E27FC236}">
              <a16:creationId xmlns:a16="http://schemas.microsoft.com/office/drawing/2014/main" id="{9939F757-3B03-46CA-A09B-FF9B25AD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697393" y="7265265"/>
          <a:ext cx="14287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152</xdr:col>
      <xdr:colOff>34636</xdr:colOff>
      <xdr:row>13</xdr:row>
      <xdr:rowOff>0</xdr:rowOff>
    </xdr:from>
    <xdr:to>
      <xdr:col>152</xdr:col>
      <xdr:colOff>1055279</xdr:colOff>
      <xdr:row>13</xdr:row>
      <xdr:rowOff>1426464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B1531D36-680D-473A-80C0-E12EF366A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r:link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9086" y="13658850"/>
          <a:ext cx="1023818" cy="142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FCDEB-EAB1-454A-AFF2-B6986C86051A}">
  <sheetPr>
    <tabColor theme="0"/>
  </sheetPr>
  <dimension ref="A1:HK25"/>
  <sheetViews>
    <sheetView tabSelected="1" zoomScale="40" zoomScaleNormal="40" workbookViewId="0">
      <selection activeCell="CX14" sqref="CX14"/>
    </sheetView>
  </sheetViews>
  <sheetFormatPr baseColWidth="10" defaultColWidth="8.83203125" defaultRowHeight="15"/>
  <cols>
    <col min="1" max="1" width="13.83203125" style="3" customWidth="1"/>
    <col min="2" max="2" width="7.5" style="3" customWidth="1"/>
    <col min="3" max="3" width="5.5" style="3" customWidth="1"/>
    <col min="4" max="5" width="7.5" style="3" customWidth="1"/>
    <col min="6" max="6" width="15.5" style="36" customWidth="1"/>
    <col min="7" max="8" width="16.33203125" style="36" customWidth="1"/>
    <col min="9" max="9" width="22.5" style="3" customWidth="1"/>
    <col min="10" max="10" width="8.83203125" style="3"/>
    <col min="11" max="11" width="3.5" style="1" customWidth="1"/>
    <col min="12" max="12" width="11.5" style="3" customWidth="1"/>
    <col min="13" max="14" width="5.5" style="3" customWidth="1"/>
    <col min="15" max="16" width="7.5" style="3" customWidth="1"/>
    <col min="17" max="20" width="12.5" style="36" customWidth="1"/>
    <col min="21" max="21" width="17.5" style="3" customWidth="1"/>
    <col min="22" max="22" width="9.1640625" style="3" customWidth="1"/>
    <col min="23" max="23" width="3.5" style="1" customWidth="1"/>
    <col min="24" max="24" width="11.5" style="3" customWidth="1"/>
    <col min="25" max="26" width="5.5" style="3" customWidth="1"/>
    <col min="27" max="28" width="7.5" style="3" customWidth="1"/>
    <col min="29" max="32" width="12.5" style="36" customWidth="1"/>
    <col min="33" max="33" width="17.5" style="3" customWidth="1"/>
    <col min="34" max="34" width="9.1640625" style="3" customWidth="1"/>
    <col min="35" max="35" width="3.5" style="1" customWidth="1"/>
    <col min="36" max="36" width="11.5" style="3" customWidth="1"/>
    <col min="37" max="38" width="5.5" style="3" customWidth="1"/>
    <col min="39" max="40" width="7.5" style="3" customWidth="1"/>
    <col min="41" max="44" width="12.5" style="36" customWidth="1"/>
    <col min="45" max="45" width="17.5" style="3" customWidth="1"/>
    <col min="46" max="46" width="9.1640625" style="3" customWidth="1"/>
    <col min="47" max="47" width="3.5" style="1" customWidth="1"/>
    <col min="48" max="48" width="11.5" style="3" customWidth="1"/>
    <col min="49" max="50" width="5.5" style="3" customWidth="1"/>
    <col min="51" max="52" width="7.5" style="3" customWidth="1"/>
    <col min="53" max="53" width="12.5" style="36" customWidth="1"/>
    <col min="54" max="56" width="12.5" style="40" customWidth="1"/>
    <col min="57" max="57" width="17.5" style="3" customWidth="1"/>
    <col min="58" max="58" width="9.1640625" style="41" customWidth="1"/>
    <col min="59" max="59" width="3.5" style="1" customWidth="1"/>
    <col min="60" max="60" width="11.5" style="3" customWidth="1"/>
    <col min="61" max="62" width="5.5" style="3" customWidth="1"/>
    <col min="63" max="64" width="7.5" style="3" customWidth="1"/>
    <col min="65" max="65" width="12.5" style="36" customWidth="1"/>
    <col min="66" max="68" width="12.5" style="40" customWidth="1"/>
    <col min="69" max="69" width="17.5" style="3" customWidth="1"/>
    <col min="70" max="70" width="9.1640625" style="41" customWidth="1"/>
    <col min="71" max="71" width="3.5" style="1" customWidth="1"/>
    <col min="72" max="72" width="11.5" style="3" customWidth="1"/>
    <col min="73" max="74" width="5.5" style="3" customWidth="1"/>
    <col min="75" max="76" width="7.5" style="3" customWidth="1"/>
    <col min="77" max="77" width="12.5" style="36" customWidth="1"/>
    <col min="78" max="80" width="12.5" style="40" customWidth="1"/>
    <col min="81" max="81" width="17.5" style="3" customWidth="1"/>
    <col min="82" max="82" width="9.1640625" style="3" customWidth="1"/>
    <col min="83" max="83" width="3.5" style="1" customWidth="1"/>
    <col min="84" max="84" width="11.5" style="3" customWidth="1"/>
    <col min="85" max="86" width="5.5" style="3" customWidth="1"/>
    <col min="87" max="88" width="7.5" style="3" customWidth="1"/>
    <col min="89" max="89" width="12.5" style="36" customWidth="1"/>
    <col min="90" max="92" width="12.5" style="40" customWidth="1"/>
    <col min="93" max="93" width="17.5" style="3" customWidth="1"/>
    <col min="94" max="94" width="9.1640625" style="3" customWidth="1"/>
    <col min="95" max="95" width="3.5" style="1" customWidth="1"/>
    <col min="96" max="96" width="11.5" style="3" customWidth="1"/>
    <col min="97" max="98" width="5.5" style="3" customWidth="1"/>
    <col min="99" max="100" width="7.5" style="3" customWidth="1"/>
    <col min="101" max="101" width="12.5" style="36" customWidth="1"/>
    <col min="102" max="104" width="12.5" style="40" customWidth="1"/>
    <col min="105" max="105" width="17.5" style="3" customWidth="1"/>
    <col min="106" max="106" width="9.1640625" style="42" customWidth="1"/>
    <col min="107" max="107" width="3.5" style="1" customWidth="1"/>
    <col min="108" max="108" width="11.5" style="3" customWidth="1"/>
    <col min="109" max="109" width="5.5" style="3" customWidth="1"/>
    <col min="110" max="110" width="5.5" style="4" customWidth="1"/>
    <col min="111" max="112" width="7.5" style="3" customWidth="1"/>
    <col min="113" max="116" width="12.5" style="3" customWidth="1"/>
    <col min="117" max="117" width="17.5" style="3" customWidth="1"/>
    <col min="118" max="118" width="9.1640625" style="3" customWidth="1"/>
    <col min="119" max="119" width="3.5" style="3" customWidth="1"/>
    <col min="120" max="120" width="11.5" style="3" customWidth="1"/>
    <col min="121" max="122" width="5.5" style="3" customWidth="1"/>
    <col min="123" max="124" width="7.5" style="3" customWidth="1"/>
    <col min="125" max="128" width="12.5" style="3" customWidth="1"/>
    <col min="129" max="129" width="17.5" style="3" customWidth="1"/>
    <col min="130" max="130" width="9.1640625" style="3" customWidth="1"/>
    <col min="131" max="131" width="3.5" style="3" customWidth="1"/>
    <col min="132" max="132" width="11.5" style="3" customWidth="1"/>
    <col min="133" max="134" width="5.5" style="3" customWidth="1"/>
    <col min="135" max="136" width="7.5" style="3" customWidth="1"/>
    <col min="137" max="140" width="12.5" style="3" customWidth="1"/>
    <col min="141" max="141" width="17.5" style="3" customWidth="1"/>
    <col min="142" max="142" width="9.1640625" style="3" customWidth="1"/>
    <col min="143" max="143" width="3.5" style="3" customWidth="1"/>
    <col min="144" max="144" width="11.5" style="3" customWidth="1"/>
    <col min="145" max="146" width="5.5" style="3" customWidth="1"/>
    <col min="147" max="148" width="7.5" style="3" customWidth="1"/>
    <col min="149" max="152" width="12.5" style="3" customWidth="1"/>
    <col min="153" max="153" width="17.5" style="3" customWidth="1"/>
    <col min="154" max="154" width="9.1640625" style="3" customWidth="1"/>
    <col min="155" max="155" width="3.5" style="3" customWidth="1"/>
    <col min="156" max="156" width="11.5" style="3" customWidth="1"/>
    <col min="157" max="158" width="5.5" style="3" customWidth="1"/>
    <col min="159" max="160" width="7.5" style="3" customWidth="1"/>
    <col min="161" max="164" width="12.5" style="3" customWidth="1"/>
    <col min="165" max="165" width="17.5" style="3" customWidth="1"/>
    <col min="166" max="166" width="9.1640625" style="3" customWidth="1"/>
    <col min="167" max="167" width="3.5" style="3" customWidth="1"/>
    <col min="168" max="168" width="11.5" style="3" customWidth="1"/>
    <col min="169" max="170" width="5.5" style="3" customWidth="1"/>
    <col min="171" max="172" width="7.5" style="3" customWidth="1"/>
    <col min="173" max="176" width="12.5" style="3" customWidth="1"/>
    <col min="177" max="177" width="17.5" style="3" customWidth="1"/>
    <col min="178" max="178" width="9.1640625" style="3" customWidth="1"/>
    <col min="179" max="179" width="3.5" style="3" customWidth="1"/>
    <col min="180" max="180" width="11.5" style="3" customWidth="1"/>
    <col min="181" max="182" width="5.5" style="3" customWidth="1"/>
    <col min="183" max="184" width="7.5" style="3" customWidth="1"/>
    <col min="185" max="188" width="12.5" style="3" customWidth="1"/>
    <col min="189" max="189" width="17.5" style="3" customWidth="1"/>
    <col min="190" max="190" width="9.1640625" style="3" customWidth="1"/>
    <col min="191" max="191" width="3.5" style="3" customWidth="1"/>
    <col min="192" max="192" width="11.5" style="3" customWidth="1"/>
    <col min="193" max="194" width="5.5" style="3" customWidth="1"/>
    <col min="195" max="196" width="7.5" style="3" customWidth="1"/>
    <col min="197" max="200" width="12.5" style="3" customWidth="1"/>
    <col min="201" max="201" width="17.5" style="3" customWidth="1"/>
    <col min="202" max="202" width="9.1640625" style="3" customWidth="1"/>
    <col min="203" max="203" width="3.5" style="3" customWidth="1"/>
    <col min="204" max="204" width="11.5" style="3" customWidth="1"/>
    <col min="205" max="206" width="5.5" style="3" customWidth="1"/>
    <col min="207" max="208" width="7.5" style="3" customWidth="1"/>
    <col min="209" max="212" width="12.5" style="3" customWidth="1"/>
    <col min="213" max="213" width="17.5" style="3" customWidth="1"/>
    <col min="214" max="214" width="9.1640625" style="3" customWidth="1"/>
    <col min="215" max="215" width="3.5" style="3" customWidth="1"/>
    <col min="216" max="216" width="11.5" style="3" customWidth="1"/>
    <col min="217" max="218" width="5.5" style="3" customWidth="1"/>
    <col min="219" max="219" width="7.5" style="3" customWidth="1"/>
    <col min="220" max="220" width="7.5" customWidth="1"/>
    <col min="221" max="224" width="12.5" customWidth="1"/>
    <col min="225" max="225" width="17.5" customWidth="1"/>
    <col min="226" max="226" width="9.1640625" customWidth="1"/>
    <col min="227" max="227" width="3.5" customWidth="1"/>
    <col min="228" max="228" width="11.5" customWidth="1"/>
    <col min="229" max="230" width="5.5" customWidth="1"/>
    <col min="231" max="232" width="7.5" customWidth="1"/>
    <col min="233" max="236" width="12.5" customWidth="1"/>
    <col min="237" max="237" width="17.5" customWidth="1"/>
    <col min="238" max="238" width="9.1640625" customWidth="1"/>
    <col min="239" max="239" width="3.5" customWidth="1"/>
    <col min="240" max="240" width="11.5" customWidth="1"/>
    <col min="241" max="242" width="5.5" customWidth="1"/>
    <col min="243" max="244" width="7.5" customWidth="1"/>
    <col min="245" max="248" width="12.5" customWidth="1"/>
    <col min="249" max="249" width="17.5" customWidth="1"/>
    <col min="250" max="250" width="9.1640625" customWidth="1"/>
    <col min="251" max="251" width="3.5" customWidth="1"/>
    <col min="252" max="252" width="11.5" customWidth="1"/>
    <col min="253" max="254" width="5.5" customWidth="1"/>
    <col min="255" max="256" width="7.5" customWidth="1"/>
    <col min="257" max="260" width="12.5" customWidth="1"/>
    <col min="261" max="261" width="17.5" customWidth="1"/>
    <col min="262" max="262" width="9.1640625" customWidth="1"/>
    <col min="263" max="263" width="3.5" customWidth="1"/>
    <col min="264" max="264" width="11.5" customWidth="1"/>
    <col min="265" max="266" width="5.5" customWidth="1"/>
    <col min="267" max="268" width="7.5" customWidth="1"/>
    <col min="269" max="270" width="12.5" customWidth="1"/>
    <col min="271" max="271" width="13.83203125" customWidth="1"/>
    <col min="272" max="272" width="12.5" customWidth="1"/>
    <col min="273" max="273" width="17.5" customWidth="1"/>
    <col min="274" max="274" width="9.1640625" customWidth="1"/>
    <col min="275" max="275" width="3.5" customWidth="1"/>
    <col min="276" max="276" width="11.5" customWidth="1"/>
    <col min="277" max="278" width="5.5" customWidth="1"/>
    <col min="279" max="280" width="7.5" customWidth="1"/>
    <col min="281" max="284" width="12.5" customWidth="1"/>
    <col min="285" max="285" width="17.5" customWidth="1"/>
    <col min="286" max="286" width="9.1640625" customWidth="1"/>
    <col min="287" max="287" width="3.5" customWidth="1"/>
    <col min="288" max="288" width="11.5" customWidth="1"/>
    <col min="289" max="290" width="5.5" customWidth="1"/>
    <col min="291" max="292" width="7.5" customWidth="1"/>
    <col min="293" max="296" width="12.5" customWidth="1"/>
    <col min="297" max="297" width="17.5" customWidth="1"/>
    <col min="298" max="298" width="9.1640625" customWidth="1"/>
    <col min="299" max="299" width="3.5" customWidth="1"/>
    <col min="300" max="300" width="11.5" customWidth="1"/>
    <col min="301" max="302" width="5.5" customWidth="1"/>
    <col min="303" max="304" width="7.5" customWidth="1"/>
    <col min="305" max="308" width="12.5" customWidth="1"/>
    <col min="309" max="309" width="17.5" customWidth="1"/>
    <col min="310" max="310" width="9.1640625" customWidth="1"/>
    <col min="311" max="311" width="3.5" customWidth="1"/>
    <col min="312" max="312" width="11.5" customWidth="1"/>
    <col min="313" max="314" width="5.5" customWidth="1"/>
    <col min="315" max="316" width="7.5" customWidth="1"/>
    <col min="317" max="320" width="12.5" customWidth="1"/>
    <col min="321" max="321" width="17.5" customWidth="1"/>
    <col min="322" max="322" width="9.1640625" customWidth="1"/>
    <col min="323" max="323" width="3.5" customWidth="1"/>
    <col min="324" max="324" width="11.5" customWidth="1"/>
    <col min="325" max="326" width="5.5" customWidth="1"/>
    <col min="327" max="328" width="7.5" customWidth="1"/>
    <col min="329" max="332" width="12.5" customWidth="1"/>
    <col min="333" max="333" width="17.5" customWidth="1"/>
    <col min="334" max="334" width="9.1640625" customWidth="1"/>
    <col min="335" max="335" width="3.5" customWidth="1"/>
    <col min="336" max="336" width="11.5" customWidth="1"/>
    <col min="337" max="338" width="5.5" customWidth="1"/>
    <col min="339" max="340" width="7.5" customWidth="1"/>
    <col min="341" max="344" width="12.5" customWidth="1"/>
    <col min="345" max="345" width="17.5" customWidth="1"/>
    <col min="346" max="346" width="9.1640625" customWidth="1"/>
    <col min="347" max="347" width="3.5" customWidth="1"/>
    <col min="348" max="348" width="12.5" customWidth="1"/>
    <col min="349" max="349" width="17.5" customWidth="1"/>
    <col min="350" max="350" width="9.1640625" customWidth="1"/>
    <col min="351" max="351" width="3.5" customWidth="1"/>
    <col min="352" max="352" width="11.5" customWidth="1"/>
    <col min="353" max="355" width="5.5" customWidth="1"/>
    <col min="356" max="356" width="12.5" customWidth="1"/>
    <col min="357" max="357" width="17.5" customWidth="1"/>
    <col min="358" max="358" width="9.1640625" customWidth="1"/>
    <col min="359" max="359" width="3.5" customWidth="1"/>
    <col min="360" max="360" width="11.5" customWidth="1"/>
    <col min="361" max="363" width="5.5" customWidth="1"/>
    <col min="364" max="364" width="12.5" customWidth="1"/>
    <col min="365" max="365" width="17.5" customWidth="1"/>
    <col min="366" max="366" width="9.1640625" customWidth="1"/>
    <col min="367" max="367" width="3.5" customWidth="1"/>
    <col min="368" max="368" width="13.83203125" customWidth="1"/>
    <col min="369" max="369" width="7.5" customWidth="1"/>
    <col min="370" max="370" width="15.5" customWidth="1"/>
    <col min="371" max="371" width="20.83203125" customWidth="1"/>
    <col min="373" max="373" width="5" customWidth="1"/>
    <col min="374" max="374" width="13.83203125" customWidth="1"/>
    <col min="375" max="375" width="7.5" customWidth="1"/>
    <col min="376" max="376" width="15.5" customWidth="1"/>
    <col min="377" max="377" width="20.5" customWidth="1"/>
    <col min="379" max="379" width="5" customWidth="1"/>
    <col min="380" max="380" width="13.83203125" customWidth="1"/>
    <col min="381" max="381" width="7.5" customWidth="1"/>
    <col min="382" max="382" width="15.5" customWidth="1"/>
    <col min="383" max="383" width="22.1640625" customWidth="1"/>
    <col min="385" max="385" width="5" customWidth="1"/>
    <col min="386" max="386" width="13.83203125" customWidth="1"/>
    <col min="387" max="387" width="7.5" customWidth="1"/>
    <col min="388" max="388" width="15.5" customWidth="1"/>
    <col min="389" max="389" width="20" customWidth="1"/>
    <col min="391" max="391" width="5" customWidth="1"/>
    <col min="392" max="392" width="13.83203125" customWidth="1"/>
    <col min="393" max="393" width="7.5" customWidth="1"/>
    <col min="394" max="394" width="15.5" customWidth="1"/>
    <col min="395" max="395" width="19.1640625" customWidth="1"/>
    <col min="397" max="397" width="5" customWidth="1"/>
    <col min="398" max="398" width="13.83203125" customWidth="1"/>
    <col min="399" max="399" width="7.5" customWidth="1"/>
    <col min="400" max="400" width="15.5" customWidth="1"/>
    <col min="401" max="401" width="20.5" customWidth="1"/>
    <col min="403" max="403" width="5" customWidth="1"/>
    <col min="404" max="404" width="13.83203125" customWidth="1"/>
    <col min="405" max="405" width="7.5" customWidth="1"/>
    <col min="406" max="406" width="15.5" customWidth="1"/>
    <col min="407" max="407" width="20" customWidth="1"/>
    <col min="409" max="409" width="5" customWidth="1"/>
    <col min="410" max="410" width="13.83203125" customWidth="1"/>
    <col min="411" max="411" width="7.5" customWidth="1"/>
    <col min="412" max="412" width="15.5" customWidth="1"/>
    <col min="413" max="413" width="19.1640625" customWidth="1"/>
    <col min="415" max="415" width="5" customWidth="1"/>
    <col min="416" max="416" width="13.83203125" customWidth="1"/>
    <col min="417" max="417" width="7.5" customWidth="1"/>
    <col min="418" max="418" width="15.5" customWidth="1"/>
    <col min="419" max="419" width="20" customWidth="1"/>
    <col min="421" max="421" width="5" customWidth="1"/>
    <col min="422" max="422" width="13.83203125" customWidth="1"/>
    <col min="423" max="423" width="7.5" customWidth="1"/>
    <col min="424" max="424" width="15.5" customWidth="1"/>
    <col min="425" max="425" width="20" customWidth="1"/>
    <col min="427" max="427" width="5" customWidth="1"/>
    <col min="428" max="428" width="13.83203125" customWidth="1"/>
    <col min="429" max="429" width="7.5" customWidth="1"/>
    <col min="430" max="430" width="15.5" customWidth="1"/>
    <col min="431" max="431" width="20" customWidth="1"/>
    <col min="433" max="433" width="5" customWidth="1"/>
    <col min="434" max="434" width="13.83203125" customWidth="1"/>
    <col min="435" max="435" width="7.5" customWidth="1"/>
    <col min="436" max="436" width="15.5" customWidth="1"/>
    <col min="437" max="437" width="20.5" customWidth="1"/>
    <col min="439" max="439" width="5" customWidth="1"/>
  </cols>
  <sheetData>
    <row r="1" spans="1:211" ht="24" customHeight="1">
      <c r="A1" s="77" t="s">
        <v>0</v>
      </c>
      <c r="B1" s="77"/>
      <c r="C1" s="79">
        <f>A5+L5+X5+AJ5+AV5+BH5+BT5+CF5+CR5</f>
        <v>86</v>
      </c>
      <c r="D1" s="80"/>
      <c r="E1" s="80"/>
      <c r="F1" s="81"/>
      <c r="G1" s="82">
        <f>C6+N6+Z6+AL6+AX6+BJ6+BV6+CH6+CT6</f>
        <v>6</v>
      </c>
      <c r="H1" s="82"/>
      <c r="I1" s="83">
        <f>C1-G1</f>
        <v>80</v>
      </c>
      <c r="J1" s="83"/>
      <c r="L1" s="76" t="str">
        <f>IF(L5=M6, "Complete Set", "")</f>
        <v/>
      </c>
      <c r="M1" s="76"/>
      <c r="N1" s="76"/>
      <c r="O1" s="76"/>
      <c r="P1" s="76"/>
      <c r="Q1" s="76"/>
      <c r="R1" s="76"/>
      <c r="S1" s="76"/>
      <c r="T1" s="76"/>
      <c r="U1" s="76"/>
      <c r="V1" s="76"/>
      <c r="W1" s="2"/>
      <c r="X1" s="76" t="str">
        <f>IF(X5=Y6, "Complete Set", "")</f>
        <v/>
      </c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2"/>
      <c r="AJ1" s="76" t="str">
        <f>IF(AJ5=AK6, "Complete Set", "")</f>
        <v/>
      </c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2"/>
      <c r="AV1" s="76" t="str">
        <f>IF(AV5=AW6, "Complete Set", "")</f>
        <v/>
      </c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2"/>
      <c r="BH1" s="76" t="str">
        <f>IF(BH5=BI6, "Complete Set", "")</f>
        <v/>
      </c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2"/>
      <c r="BT1" s="76" t="str">
        <f>IF(BT5=BU6, "Complete Set", "")</f>
        <v/>
      </c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2"/>
      <c r="CF1" s="76" t="str">
        <f>IF(CF5=CG6, "Complete Set", "")</f>
        <v/>
      </c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2"/>
      <c r="CR1" s="76" t="str">
        <f>IF(CR5=CS6, "Complete Set", "")</f>
        <v/>
      </c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2"/>
    </row>
    <row r="2" spans="1:211" ht="24" customHeight="1">
      <c r="A2" s="78"/>
      <c r="B2" s="78"/>
      <c r="C2" s="84">
        <f>C1-B6-M6-Y6-AK6-AW6-BI6-BU6-CG6-CS6</f>
        <v>86</v>
      </c>
      <c r="D2" s="84"/>
      <c r="E2" s="84"/>
      <c r="F2" s="84"/>
      <c r="G2" s="85">
        <f>G1-(C5+N5+Z5+AL5+AX5+BJ5+BV5+CH5+CT5+DF5+DR5+EP5+FB5+FN5+FZ5+GX5+HJ5+HV5+IH5+IT5+JF5+JR5+KD5+KP5+LB5+LN5+ED5+GL5)</f>
        <v>6</v>
      </c>
      <c r="H2" s="86"/>
      <c r="I2" s="87">
        <f>C2-G2</f>
        <v>80</v>
      </c>
      <c r="J2" s="87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2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2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2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2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2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2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2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2"/>
    </row>
    <row r="3" spans="1:211" ht="24" customHeight="1">
      <c r="A3" s="5" t="s">
        <v>1</v>
      </c>
      <c r="B3" s="6"/>
      <c r="C3" s="6"/>
      <c r="D3" s="88">
        <f>F6+Q6+AC6+AO6+BA6+BM6+BY6+CK6+CW6</f>
        <v>22232</v>
      </c>
      <c r="E3" s="88"/>
      <c r="F3" s="89"/>
      <c r="G3" s="70">
        <f>F5+Q5+AC5+AO5+BA5+BM5+BY5+CK5+CW5</f>
        <v>0</v>
      </c>
      <c r="H3" s="71"/>
      <c r="I3" s="71"/>
      <c r="J3" s="72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2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2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2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2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2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2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2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2"/>
    </row>
    <row r="4" spans="1:211" ht="20">
      <c r="A4" s="73" t="s">
        <v>2</v>
      </c>
      <c r="B4" s="74"/>
      <c r="C4" s="74"/>
      <c r="D4" s="74"/>
      <c r="E4" s="74"/>
      <c r="F4" s="74"/>
      <c r="G4" s="74"/>
      <c r="H4" s="74"/>
      <c r="I4" s="74"/>
      <c r="J4" s="75"/>
      <c r="L4" s="69" t="s">
        <v>3</v>
      </c>
      <c r="M4" s="69"/>
      <c r="N4" s="69"/>
      <c r="O4" s="69"/>
      <c r="P4" s="69"/>
      <c r="Q4" s="69"/>
      <c r="R4" s="69"/>
      <c r="S4" s="69"/>
      <c r="T4" s="69"/>
      <c r="U4" s="69"/>
      <c r="V4" s="69"/>
      <c r="X4" s="69" t="s">
        <v>4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J4" s="69" t="s">
        <v>5</v>
      </c>
      <c r="AK4" s="69"/>
      <c r="AL4" s="69"/>
      <c r="AM4" s="69"/>
      <c r="AN4" s="69"/>
      <c r="AO4" s="69"/>
      <c r="AP4" s="69"/>
      <c r="AQ4" s="69"/>
      <c r="AR4" s="69"/>
      <c r="AS4" s="69"/>
      <c r="AT4" s="69"/>
      <c r="AV4" s="69" t="s">
        <v>6</v>
      </c>
      <c r="AW4" s="69"/>
      <c r="AX4" s="69"/>
      <c r="AY4" s="69"/>
      <c r="AZ4" s="69"/>
      <c r="BA4" s="69"/>
      <c r="BB4" s="69"/>
      <c r="BC4" s="69"/>
      <c r="BD4" s="69"/>
      <c r="BE4" s="69"/>
      <c r="BF4" s="69"/>
      <c r="BH4" s="69" t="s">
        <v>7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T4" s="69" t="s">
        <v>8</v>
      </c>
      <c r="BU4" s="69"/>
      <c r="BV4" s="69"/>
      <c r="BW4" s="69"/>
      <c r="BX4" s="69"/>
      <c r="BY4" s="69"/>
      <c r="BZ4" s="69"/>
      <c r="CA4" s="69"/>
      <c r="CB4" s="69"/>
      <c r="CC4" s="69"/>
      <c r="CD4" s="69"/>
      <c r="CF4" s="69" t="s">
        <v>9</v>
      </c>
      <c r="CG4" s="69"/>
      <c r="CH4" s="69"/>
      <c r="CI4" s="69"/>
      <c r="CJ4" s="69"/>
      <c r="CK4" s="69"/>
      <c r="CL4" s="69"/>
      <c r="CM4" s="69"/>
      <c r="CN4" s="69"/>
      <c r="CO4" s="69"/>
      <c r="CP4" s="69"/>
      <c r="CR4" s="69" t="s">
        <v>10</v>
      </c>
      <c r="CS4" s="69"/>
      <c r="CT4" s="69"/>
      <c r="CU4" s="69"/>
      <c r="CV4" s="69"/>
      <c r="CW4" s="69"/>
      <c r="CX4" s="69"/>
      <c r="CY4" s="69"/>
      <c r="CZ4" s="69"/>
      <c r="DA4" s="69"/>
      <c r="DB4" s="69"/>
    </row>
    <row r="5" spans="1:211" s="15" customFormat="1" ht="16">
      <c r="A5" s="7">
        <f>MAX(A7:A502)</f>
        <v>4</v>
      </c>
      <c r="B5" s="8"/>
      <c r="C5" s="8">
        <f>SUMIF(C7:C500, "Hard Case", B7:B500)</f>
        <v>0</v>
      </c>
      <c r="D5" s="65" t="s">
        <v>11</v>
      </c>
      <c r="E5" s="65" t="s">
        <v>12</v>
      </c>
      <c r="F5" s="9">
        <f>SUMIF(B7:B502,1,F7:F502)</f>
        <v>0</v>
      </c>
      <c r="G5" s="10" t="s">
        <v>13</v>
      </c>
      <c r="H5" s="10" t="s">
        <v>14</v>
      </c>
      <c r="I5" s="8"/>
      <c r="J5" s="11"/>
      <c r="K5" s="12"/>
      <c r="L5" s="7">
        <f>MAX(L7:L502)</f>
        <v>4</v>
      </c>
      <c r="M5" s="8"/>
      <c r="N5" s="8">
        <f>SUMIF(N7:N500, "Hard Case", M7:M500)</f>
        <v>0</v>
      </c>
      <c r="O5" s="65" t="s">
        <v>11</v>
      </c>
      <c r="P5" s="67" t="s">
        <v>12</v>
      </c>
      <c r="Q5" s="9">
        <f>SUMIF(M7:M502,1,Q7:Q502)</f>
        <v>0</v>
      </c>
      <c r="R5" s="10" t="s">
        <v>13</v>
      </c>
      <c r="S5" s="10" t="s">
        <v>15</v>
      </c>
      <c r="T5" s="10" t="s">
        <v>14</v>
      </c>
      <c r="U5" s="8"/>
      <c r="V5" s="11"/>
      <c r="W5" s="12"/>
      <c r="X5" s="7">
        <f>MAX(X7:X502)</f>
        <v>8</v>
      </c>
      <c r="Y5" s="8"/>
      <c r="Z5" s="8">
        <f>SUMIF(Z7:Z500, "Hard Case", Y7:Y500)</f>
        <v>0</v>
      </c>
      <c r="AA5" s="65" t="s">
        <v>11</v>
      </c>
      <c r="AB5" s="67" t="s">
        <v>12</v>
      </c>
      <c r="AC5" s="9">
        <f>SUMIF(Y7:Y502,1,AC7:AC502)</f>
        <v>0</v>
      </c>
      <c r="AD5" s="10" t="s">
        <v>13</v>
      </c>
      <c r="AE5" s="10" t="s">
        <v>15</v>
      </c>
      <c r="AF5" s="10" t="s">
        <v>14</v>
      </c>
      <c r="AG5" s="8"/>
      <c r="AH5" s="11"/>
      <c r="AI5" s="12"/>
      <c r="AJ5" s="7">
        <f>MAX(AJ7:AJ502)</f>
        <v>19</v>
      </c>
      <c r="AK5" s="8"/>
      <c r="AL5" s="8">
        <f>SUMIF(AL7:AL500, "Hard Case", AK7:AK500)</f>
        <v>0</v>
      </c>
      <c r="AM5" s="65" t="s">
        <v>11</v>
      </c>
      <c r="AN5" s="67" t="s">
        <v>12</v>
      </c>
      <c r="AO5" s="9">
        <f>SUMIF(AK7:AK502,1,AO7:AO502)</f>
        <v>0</v>
      </c>
      <c r="AP5" s="10" t="s">
        <v>13</v>
      </c>
      <c r="AQ5" s="10" t="s">
        <v>15</v>
      </c>
      <c r="AR5" s="10" t="s">
        <v>14</v>
      </c>
      <c r="AS5" s="8"/>
      <c r="AT5" s="11"/>
      <c r="AU5" s="12"/>
      <c r="AV5" s="7">
        <f>MAX(AV7:AV502)</f>
        <v>10</v>
      </c>
      <c r="AW5" s="8"/>
      <c r="AX5" s="8">
        <f>SUMIF(AX7:AX500, "Hard Case", AW7:AW500)</f>
        <v>0</v>
      </c>
      <c r="AY5" s="65" t="s">
        <v>11</v>
      </c>
      <c r="AZ5" s="67" t="s">
        <v>12</v>
      </c>
      <c r="BA5" s="9">
        <f>SUMIF(AW7:AW502,1,BA7:BA502)</f>
        <v>0</v>
      </c>
      <c r="BB5" s="10" t="s">
        <v>13</v>
      </c>
      <c r="BC5" s="10" t="s">
        <v>15</v>
      </c>
      <c r="BD5" s="10" t="s">
        <v>14</v>
      </c>
      <c r="BE5" s="8"/>
      <c r="BF5" s="11"/>
      <c r="BG5" s="12"/>
      <c r="BH5" s="7">
        <f>MAX(BH7:BH502)</f>
        <v>12</v>
      </c>
      <c r="BI5" s="8"/>
      <c r="BJ5" s="8">
        <f>SUMIF(BJ7:BJ500, "Hard Case", BI7:BI500)</f>
        <v>0</v>
      </c>
      <c r="BK5" s="65" t="s">
        <v>11</v>
      </c>
      <c r="BL5" s="67" t="s">
        <v>12</v>
      </c>
      <c r="BM5" s="9">
        <f>SUMIF(BI7:BI502,1,BM7:BM502)</f>
        <v>0</v>
      </c>
      <c r="BN5" s="10" t="s">
        <v>13</v>
      </c>
      <c r="BO5" s="10" t="s">
        <v>15</v>
      </c>
      <c r="BP5" s="10" t="s">
        <v>14</v>
      </c>
      <c r="BQ5" s="8"/>
      <c r="BR5" s="11"/>
      <c r="BS5" s="12"/>
      <c r="BT5" s="7">
        <f>MAX(BT7:BT502)</f>
        <v>8</v>
      </c>
      <c r="BU5" s="8"/>
      <c r="BV5" s="8">
        <f>SUMIF(BV7:BV500, "Hard Case", BU7:BU500)</f>
        <v>0</v>
      </c>
      <c r="BW5" s="65" t="s">
        <v>11</v>
      </c>
      <c r="BX5" s="67" t="s">
        <v>12</v>
      </c>
      <c r="BY5" s="9">
        <f>SUMIF(BU7:BU502,1,BY7:BY502)</f>
        <v>0</v>
      </c>
      <c r="BZ5" s="10" t="s">
        <v>13</v>
      </c>
      <c r="CA5" s="10" t="s">
        <v>15</v>
      </c>
      <c r="CB5" s="10" t="s">
        <v>14</v>
      </c>
      <c r="CC5" s="8"/>
      <c r="CD5" s="11"/>
      <c r="CE5" s="12"/>
      <c r="CF5" s="7">
        <f>MAX(CF7:CF502)</f>
        <v>9</v>
      </c>
      <c r="CG5" s="8"/>
      <c r="CH5" s="8">
        <f>SUMIF(CH7:CH500, "Hard Case", CG7:CG500)</f>
        <v>0</v>
      </c>
      <c r="CI5" s="65" t="s">
        <v>11</v>
      </c>
      <c r="CJ5" s="67" t="s">
        <v>12</v>
      </c>
      <c r="CK5" s="9">
        <f>SUMIF(CG7:CG502,1,CK7:CK502)</f>
        <v>0</v>
      </c>
      <c r="CL5" s="10" t="s">
        <v>13</v>
      </c>
      <c r="CM5" s="10" t="s">
        <v>15</v>
      </c>
      <c r="CN5" s="10" t="s">
        <v>14</v>
      </c>
      <c r="CO5" s="8"/>
      <c r="CP5" s="11"/>
      <c r="CQ5" s="12"/>
      <c r="CR5" s="7">
        <f>MAX(CR7:CR502)</f>
        <v>12</v>
      </c>
      <c r="CS5" s="8"/>
      <c r="CT5" s="8">
        <f>SUMIF(CT7:CT500, "Hard Case", CS7:CS500)</f>
        <v>0</v>
      </c>
      <c r="CU5" s="65" t="s">
        <v>11</v>
      </c>
      <c r="CV5" s="67" t="s">
        <v>12</v>
      </c>
      <c r="CW5" s="9">
        <f>SUMIF(CS7:CS502,1,CW7:CW502)</f>
        <v>0</v>
      </c>
      <c r="CX5" s="10" t="s">
        <v>13</v>
      </c>
      <c r="CY5" s="10" t="s">
        <v>15</v>
      </c>
      <c r="CZ5" s="10" t="s">
        <v>14</v>
      </c>
      <c r="DA5" s="8"/>
      <c r="DB5" s="11"/>
      <c r="DC5" s="12"/>
      <c r="DD5" s="13"/>
      <c r="DE5" s="8"/>
      <c r="DF5" s="8"/>
      <c r="DG5" s="63"/>
      <c r="DH5" s="64"/>
      <c r="DI5" s="14"/>
      <c r="DJ5" s="10"/>
      <c r="DK5" s="10"/>
      <c r="DL5" s="10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</row>
    <row r="6" spans="1:211" ht="16">
      <c r="A6" s="16"/>
      <c r="B6" s="17">
        <f>SUM(B7:B500)</f>
        <v>0</v>
      </c>
      <c r="C6" s="17">
        <f>COUNTIF(C7:C500, "Hard Case")</f>
        <v>4</v>
      </c>
      <c r="D6" s="66"/>
      <c r="E6" s="66"/>
      <c r="F6" s="18">
        <f>SUM(F7:F500)</f>
        <v>170</v>
      </c>
      <c r="G6" s="19" t="s">
        <v>16</v>
      </c>
      <c r="H6" s="19" t="s">
        <v>17</v>
      </c>
      <c r="J6" s="20"/>
      <c r="L6" s="16"/>
      <c r="M6" s="17">
        <f>SUM(M7:M500)</f>
        <v>0</v>
      </c>
      <c r="N6" s="17">
        <f>COUNTIF(N7:N500, "Hard Case")</f>
        <v>0</v>
      </c>
      <c r="O6" s="66"/>
      <c r="P6" s="68"/>
      <c r="Q6" s="18">
        <f>SUM(Q7:Q500)</f>
        <v>355</v>
      </c>
      <c r="R6" s="19" t="s">
        <v>16</v>
      </c>
      <c r="S6" s="19" t="s">
        <v>18</v>
      </c>
      <c r="T6" s="10" t="s">
        <v>17</v>
      </c>
      <c r="V6" s="20"/>
      <c r="X6" s="16"/>
      <c r="Y6" s="17">
        <f>SUM(Y7:Y500)</f>
        <v>0</v>
      </c>
      <c r="Z6" s="17">
        <f>COUNTIF(Z7:Z500, "Hard Case")</f>
        <v>0</v>
      </c>
      <c r="AA6" s="66"/>
      <c r="AB6" s="68"/>
      <c r="AC6" s="18">
        <f>SUM(AC7:AC500)</f>
        <v>205</v>
      </c>
      <c r="AD6" s="19" t="s">
        <v>16</v>
      </c>
      <c r="AE6" s="19" t="s">
        <v>18</v>
      </c>
      <c r="AF6" s="10" t="s">
        <v>17</v>
      </c>
      <c r="AH6" s="20"/>
      <c r="AJ6" s="16"/>
      <c r="AK6" s="17">
        <f>SUM(AK7:AK500)</f>
        <v>0</v>
      </c>
      <c r="AL6" s="17">
        <f>COUNTIF(AL7:AL500, "Hard Case")</f>
        <v>1</v>
      </c>
      <c r="AM6" s="66"/>
      <c r="AN6" s="68"/>
      <c r="AO6" s="18">
        <f>SUM(AO7:AO500)</f>
        <v>2136</v>
      </c>
      <c r="AP6" s="19" t="s">
        <v>16</v>
      </c>
      <c r="AQ6" s="19" t="s">
        <v>18</v>
      </c>
      <c r="AR6" s="10" t="s">
        <v>17</v>
      </c>
      <c r="AT6" s="20"/>
      <c r="AV6" s="16"/>
      <c r="AW6" s="17">
        <f>SUM(AW7:AW500)</f>
        <v>0</v>
      </c>
      <c r="AX6" s="17">
        <f>COUNTIF(AX7:AX500, "Hard Case")</f>
        <v>0</v>
      </c>
      <c r="AY6" s="66"/>
      <c r="AZ6" s="68"/>
      <c r="BA6" s="18">
        <f>SUM(BA7:BA500)</f>
        <v>224</v>
      </c>
      <c r="BB6" s="19" t="s">
        <v>16</v>
      </c>
      <c r="BC6" s="19" t="s">
        <v>18</v>
      </c>
      <c r="BD6" s="10" t="s">
        <v>17</v>
      </c>
      <c r="BF6" s="20"/>
      <c r="BH6" s="16"/>
      <c r="BI6" s="17">
        <f>SUM(BI7:BI500)</f>
        <v>0</v>
      </c>
      <c r="BJ6" s="17">
        <f>COUNTIF(BJ7:BJ500, "Hard Case")</f>
        <v>0</v>
      </c>
      <c r="BK6" s="66"/>
      <c r="BL6" s="68"/>
      <c r="BM6" s="18">
        <f>SUM(BM7:BM500)</f>
        <v>237</v>
      </c>
      <c r="BN6" s="19" t="s">
        <v>16</v>
      </c>
      <c r="BO6" s="19" t="s">
        <v>18</v>
      </c>
      <c r="BP6" s="10" t="s">
        <v>17</v>
      </c>
      <c r="BR6" s="20"/>
      <c r="BT6" s="16"/>
      <c r="BU6" s="17">
        <f>SUM(BU7:BU500)</f>
        <v>0</v>
      </c>
      <c r="BV6" s="17">
        <f>COUNTIF(BV7:BV500, "Hard Case")</f>
        <v>0</v>
      </c>
      <c r="BW6" s="66"/>
      <c r="BX6" s="68"/>
      <c r="BY6" s="18">
        <f>SUM(BY7:BY500)</f>
        <v>926</v>
      </c>
      <c r="BZ6" s="19" t="s">
        <v>16</v>
      </c>
      <c r="CA6" s="19" t="s">
        <v>18</v>
      </c>
      <c r="CB6" s="10" t="s">
        <v>17</v>
      </c>
      <c r="CD6" s="20"/>
      <c r="CF6" s="16"/>
      <c r="CG6" s="17">
        <f>SUM(CG7:CG500)</f>
        <v>0</v>
      </c>
      <c r="CH6" s="17">
        <f>COUNTIF(CH7:CH500, "Hard Case")</f>
        <v>0</v>
      </c>
      <c r="CI6" s="66"/>
      <c r="CJ6" s="68"/>
      <c r="CK6" s="18">
        <f>SUM(CK7:CK500)</f>
        <v>603</v>
      </c>
      <c r="CL6" s="19" t="s">
        <v>16</v>
      </c>
      <c r="CM6" s="19" t="s">
        <v>18</v>
      </c>
      <c r="CN6" s="10" t="s">
        <v>17</v>
      </c>
      <c r="CP6" s="20"/>
      <c r="CR6" s="16"/>
      <c r="CS6" s="17">
        <f>SUM(CS7:CS500)</f>
        <v>0</v>
      </c>
      <c r="CT6" s="17">
        <f>COUNTIF(CT7:CT500, "Hard Case")</f>
        <v>1</v>
      </c>
      <c r="CU6" s="66"/>
      <c r="CV6" s="68"/>
      <c r="CW6" s="18">
        <f>SUM(CW7:CW500)</f>
        <v>17376</v>
      </c>
      <c r="CX6" s="19" t="s">
        <v>16</v>
      </c>
      <c r="CY6" s="19" t="s">
        <v>18</v>
      </c>
      <c r="CZ6" s="10" t="s">
        <v>17</v>
      </c>
      <c r="DB6" s="20"/>
      <c r="DE6" s="13"/>
      <c r="DF6" s="13"/>
      <c r="DG6" s="63"/>
      <c r="DH6" s="64"/>
      <c r="DI6" s="21"/>
      <c r="DJ6" s="10"/>
      <c r="DK6" s="10"/>
      <c r="DL6" s="10"/>
    </row>
    <row r="7" spans="1:211" ht="135" customHeight="1">
      <c r="A7" s="22">
        <v>1</v>
      </c>
      <c r="B7" s="23">
        <v>0</v>
      </c>
      <c r="C7" s="24" t="s">
        <v>19</v>
      </c>
      <c r="D7" s="25" t="s">
        <v>20</v>
      </c>
      <c r="E7" s="26" t="s">
        <v>21</v>
      </c>
      <c r="F7" s="27">
        <v>20</v>
      </c>
      <c r="G7" s="27" t="s">
        <v>22</v>
      </c>
      <c r="H7" s="28"/>
      <c r="I7" s="29"/>
      <c r="J7" s="30" t="s">
        <v>23</v>
      </c>
      <c r="L7" s="22">
        <v>1</v>
      </c>
      <c r="M7" s="23">
        <v>0</v>
      </c>
      <c r="N7" s="24" t="s">
        <v>24</v>
      </c>
      <c r="O7" s="31" t="s">
        <v>25</v>
      </c>
      <c r="P7" s="24" t="s">
        <v>26</v>
      </c>
      <c r="Q7" s="27">
        <v>50</v>
      </c>
      <c r="R7" s="27" t="s">
        <v>36</v>
      </c>
      <c r="S7" s="28" t="s">
        <v>27</v>
      </c>
      <c r="T7" s="28"/>
      <c r="U7" s="32"/>
      <c r="V7" s="30" t="s">
        <v>28</v>
      </c>
      <c r="X7" s="22">
        <v>1</v>
      </c>
      <c r="Y7" s="23">
        <v>0</v>
      </c>
      <c r="Z7" s="24" t="s">
        <v>24</v>
      </c>
      <c r="AA7" s="31" t="s">
        <v>25</v>
      </c>
      <c r="AB7" s="24" t="s">
        <v>26</v>
      </c>
      <c r="AC7" s="27">
        <v>30</v>
      </c>
      <c r="AD7" s="27" t="s">
        <v>36</v>
      </c>
      <c r="AE7" s="28" t="s">
        <v>27</v>
      </c>
      <c r="AF7" s="28"/>
      <c r="AG7" s="32"/>
      <c r="AH7" s="30" t="s">
        <v>29</v>
      </c>
      <c r="AJ7" s="22">
        <v>1</v>
      </c>
      <c r="AK7" s="23">
        <v>0</v>
      </c>
      <c r="AL7" s="24" t="s">
        <v>24</v>
      </c>
      <c r="AM7" s="31" t="s">
        <v>25</v>
      </c>
      <c r="AN7" s="24" t="s">
        <v>26</v>
      </c>
      <c r="AO7" s="27">
        <v>10</v>
      </c>
      <c r="AP7" s="27" t="s">
        <v>36</v>
      </c>
      <c r="AQ7" s="28" t="s">
        <v>27</v>
      </c>
      <c r="AR7" s="28"/>
      <c r="AS7" s="32"/>
      <c r="AT7" s="30" t="s">
        <v>30</v>
      </c>
      <c r="AV7" s="22">
        <v>1</v>
      </c>
      <c r="AW7" s="23">
        <v>0</v>
      </c>
      <c r="AX7" s="24" t="s">
        <v>24</v>
      </c>
      <c r="AY7" s="31" t="s">
        <v>25</v>
      </c>
      <c r="AZ7" s="24" t="s">
        <v>26</v>
      </c>
      <c r="BA7" s="27">
        <v>10</v>
      </c>
      <c r="BB7" s="27" t="s">
        <v>36</v>
      </c>
      <c r="BC7" s="28" t="s">
        <v>27</v>
      </c>
      <c r="BD7" s="28"/>
      <c r="BE7" s="32"/>
      <c r="BF7" s="30" t="s">
        <v>31</v>
      </c>
      <c r="BH7" s="22">
        <v>1</v>
      </c>
      <c r="BI7" s="23">
        <v>0</v>
      </c>
      <c r="BJ7" s="24" t="s">
        <v>24</v>
      </c>
      <c r="BK7" s="31" t="s">
        <v>25</v>
      </c>
      <c r="BL7" s="24" t="s">
        <v>26</v>
      </c>
      <c r="BM7" s="27">
        <v>8</v>
      </c>
      <c r="BN7" s="27" t="s">
        <v>36</v>
      </c>
      <c r="BO7" s="28" t="s">
        <v>27</v>
      </c>
      <c r="BP7" s="28"/>
      <c r="BQ7" s="32"/>
      <c r="BR7" s="30" t="s">
        <v>32</v>
      </c>
      <c r="BT7" s="22">
        <v>1</v>
      </c>
      <c r="BU7" s="23">
        <v>0</v>
      </c>
      <c r="BV7" s="24" t="s">
        <v>24</v>
      </c>
      <c r="BW7" s="31" t="s">
        <v>25</v>
      </c>
      <c r="BX7" s="24" t="s">
        <v>26</v>
      </c>
      <c r="BY7" s="27">
        <v>8</v>
      </c>
      <c r="BZ7" s="27" t="s">
        <v>36</v>
      </c>
      <c r="CA7" s="28" t="s">
        <v>27</v>
      </c>
      <c r="CB7" s="28"/>
      <c r="CC7" s="32"/>
      <c r="CD7" s="33" t="s">
        <v>33</v>
      </c>
      <c r="CF7" s="22">
        <v>1</v>
      </c>
      <c r="CG7" s="23">
        <v>0</v>
      </c>
      <c r="CH7" s="24" t="s">
        <v>24</v>
      </c>
      <c r="CI7" s="31" t="s">
        <v>25</v>
      </c>
      <c r="CJ7" s="24" t="s">
        <v>26</v>
      </c>
      <c r="CK7" s="27">
        <v>6</v>
      </c>
      <c r="CL7" s="27" t="s">
        <v>36</v>
      </c>
      <c r="CM7" s="28" t="s">
        <v>27</v>
      </c>
      <c r="CN7" s="28"/>
      <c r="CO7" s="32"/>
      <c r="CP7" s="33" t="s">
        <v>34</v>
      </c>
      <c r="CR7" s="22">
        <v>1</v>
      </c>
      <c r="CS7" s="23">
        <v>0</v>
      </c>
      <c r="CT7" s="24" t="s">
        <v>24</v>
      </c>
      <c r="CU7" s="31" t="s">
        <v>25</v>
      </c>
      <c r="CV7" s="24" t="s">
        <v>26</v>
      </c>
      <c r="CW7" s="27">
        <v>8</v>
      </c>
      <c r="CX7" s="27" t="s">
        <v>36</v>
      </c>
      <c r="CY7" s="28" t="s">
        <v>27</v>
      </c>
      <c r="CZ7" s="28"/>
      <c r="DA7" s="32"/>
      <c r="DB7" s="33" t="s">
        <v>35</v>
      </c>
    </row>
    <row r="8" spans="1:211" ht="135" customHeight="1">
      <c r="A8" s="22">
        <f>A7+1</f>
        <v>2</v>
      </c>
      <c r="B8" s="23">
        <v>0</v>
      </c>
      <c r="C8" s="24" t="s">
        <v>19</v>
      </c>
      <c r="D8" s="25" t="s">
        <v>20</v>
      </c>
      <c r="E8" s="24" t="s">
        <v>26</v>
      </c>
      <c r="F8" s="27">
        <v>50</v>
      </c>
      <c r="G8" s="27" t="s">
        <v>36</v>
      </c>
      <c r="H8" s="28"/>
      <c r="I8" s="32"/>
      <c r="J8" s="33" t="s">
        <v>37</v>
      </c>
      <c r="L8" s="22">
        <f>L7+1</f>
        <v>2</v>
      </c>
      <c r="M8" s="23">
        <v>0</v>
      </c>
      <c r="N8" s="24" t="s">
        <v>24</v>
      </c>
      <c r="O8" s="31" t="s">
        <v>25</v>
      </c>
      <c r="P8" s="24" t="s">
        <v>26</v>
      </c>
      <c r="Q8" s="27">
        <v>175</v>
      </c>
      <c r="R8" s="27" t="s">
        <v>36</v>
      </c>
      <c r="S8" s="28" t="s">
        <v>27</v>
      </c>
      <c r="T8" s="28"/>
      <c r="U8" s="32"/>
      <c r="V8" s="34" t="s">
        <v>38</v>
      </c>
      <c r="X8" s="22">
        <f t="shared" ref="X8:X14" si="0">X7+1</f>
        <v>2</v>
      </c>
      <c r="Y8" s="23">
        <v>0</v>
      </c>
      <c r="Z8" s="24" t="s">
        <v>24</v>
      </c>
      <c r="AA8" s="31" t="s">
        <v>25</v>
      </c>
      <c r="AB8" s="24" t="s">
        <v>39</v>
      </c>
      <c r="AC8" s="27">
        <v>50</v>
      </c>
      <c r="AD8" s="27" t="s">
        <v>36</v>
      </c>
      <c r="AE8" s="28" t="s">
        <v>27</v>
      </c>
      <c r="AF8" s="28"/>
      <c r="AG8" s="32"/>
      <c r="AH8" s="30" t="s">
        <v>40</v>
      </c>
      <c r="AJ8" s="22">
        <f t="shared" ref="AJ8:AJ25" si="1">AJ7+1</f>
        <v>2</v>
      </c>
      <c r="AK8" s="23">
        <v>0</v>
      </c>
      <c r="AL8" s="24" t="s">
        <v>24</v>
      </c>
      <c r="AM8" s="31" t="s">
        <v>25</v>
      </c>
      <c r="AN8" s="24" t="s">
        <v>39</v>
      </c>
      <c r="AO8" s="27">
        <v>50</v>
      </c>
      <c r="AP8" s="27" t="s">
        <v>36</v>
      </c>
      <c r="AQ8" s="28" t="s">
        <v>27</v>
      </c>
      <c r="AR8" s="28"/>
      <c r="AS8" s="32"/>
      <c r="AT8" s="30" t="s">
        <v>41</v>
      </c>
      <c r="AV8" s="22">
        <f t="shared" ref="AV8:AV16" si="2">AV7+1</f>
        <v>2</v>
      </c>
      <c r="AW8" s="23">
        <v>0</v>
      </c>
      <c r="AX8" s="24" t="s">
        <v>24</v>
      </c>
      <c r="AY8" s="31" t="s">
        <v>25</v>
      </c>
      <c r="AZ8" s="24" t="s">
        <v>26</v>
      </c>
      <c r="BA8" s="27">
        <v>2</v>
      </c>
      <c r="BB8" s="27" t="s">
        <v>36</v>
      </c>
      <c r="BC8" s="28" t="s">
        <v>27</v>
      </c>
      <c r="BD8" s="28"/>
      <c r="BE8" s="32"/>
      <c r="BF8" s="30" t="s">
        <v>42</v>
      </c>
      <c r="BH8" s="22">
        <f t="shared" ref="BH8:BH18" si="3">BH7+1</f>
        <v>2</v>
      </c>
      <c r="BI8" s="23">
        <v>0</v>
      </c>
      <c r="BJ8" s="24" t="s">
        <v>24</v>
      </c>
      <c r="BK8" s="31" t="s">
        <v>25</v>
      </c>
      <c r="BL8" s="24" t="s">
        <v>26</v>
      </c>
      <c r="BM8" s="27">
        <v>40</v>
      </c>
      <c r="BN8" s="27" t="s">
        <v>36</v>
      </c>
      <c r="BO8" s="35">
        <f>1*300</f>
        <v>300</v>
      </c>
      <c r="BP8" s="35"/>
      <c r="BQ8" s="32"/>
      <c r="BR8" s="30" t="s">
        <v>43</v>
      </c>
      <c r="BT8" s="22">
        <f t="shared" ref="BT8:BT14" si="4">BT7+1</f>
        <v>2</v>
      </c>
      <c r="BU8" s="23">
        <v>0</v>
      </c>
      <c r="BV8" s="24" t="s">
        <v>24</v>
      </c>
      <c r="BW8" s="31" t="s">
        <v>25</v>
      </c>
      <c r="BX8" s="24" t="s">
        <v>39</v>
      </c>
      <c r="BY8" s="27">
        <v>50</v>
      </c>
      <c r="BZ8" s="27" t="s">
        <v>36</v>
      </c>
      <c r="CA8" s="28" t="s">
        <v>27</v>
      </c>
      <c r="CB8" s="28"/>
      <c r="CC8" s="32"/>
      <c r="CD8" s="33" t="s">
        <v>44</v>
      </c>
      <c r="CF8" s="22">
        <f t="shared" ref="CF8:CF15" si="5">CF7+1</f>
        <v>2</v>
      </c>
      <c r="CG8" s="23">
        <v>0</v>
      </c>
      <c r="CH8" s="24" t="s">
        <v>24</v>
      </c>
      <c r="CI8" s="31" t="s">
        <v>25</v>
      </c>
      <c r="CJ8" s="24" t="s">
        <v>26</v>
      </c>
      <c r="CK8" s="27">
        <v>35</v>
      </c>
      <c r="CL8" s="27" t="s">
        <v>36</v>
      </c>
      <c r="CM8" s="28" t="s">
        <v>27</v>
      </c>
      <c r="CN8" s="28"/>
      <c r="CO8" s="32"/>
      <c r="CP8" s="33" t="s">
        <v>45</v>
      </c>
      <c r="CR8" s="22">
        <f t="shared" ref="CR8:CR18" si="6">CR7+1</f>
        <v>2</v>
      </c>
      <c r="CS8" s="23">
        <v>0</v>
      </c>
      <c r="CT8" s="24" t="s">
        <v>24</v>
      </c>
      <c r="CU8" s="31" t="s">
        <v>25</v>
      </c>
      <c r="CV8" s="24" t="s">
        <v>26</v>
      </c>
      <c r="CW8" s="27">
        <v>8</v>
      </c>
      <c r="CX8" s="27" t="s">
        <v>36</v>
      </c>
      <c r="CY8" s="28" t="s">
        <v>27</v>
      </c>
      <c r="CZ8" s="28"/>
      <c r="DA8" s="32"/>
      <c r="DB8" s="33" t="s">
        <v>46</v>
      </c>
    </row>
    <row r="9" spans="1:211" ht="135" customHeight="1">
      <c r="A9" s="22">
        <f>A8+1</f>
        <v>3</v>
      </c>
      <c r="B9" s="23">
        <v>0</v>
      </c>
      <c r="C9" s="24" t="s">
        <v>19</v>
      </c>
      <c r="D9" s="25" t="s">
        <v>20</v>
      </c>
      <c r="E9" s="24" t="s">
        <v>26</v>
      </c>
      <c r="F9" s="27">
        <v>50</v>
      </c>
      <c r="G9" s="27" t="s">
        <v>36</v>
      </c>
      <c r="H9" s="28"/>
      <c r="I9" s="32"/>
      <c r="J9" s="33" t="s">
        <v>47</v>
      </c>
      <c r="L9" s="22">
        <f>L8+1</f>
        <v>3</v>
      </c>
      <c r="M9" s="23">
        <v>0</v>
      </c>
      <c r="N9" s="24" t="s">
        <v>24</v>
      </c>
      <c r="O9" s="31" t="s">
        <v>25</v>
      </c>
      <c r="P9" s="24" t="s">
        <v>26</v>
      </c>
      <c r="Q9" s="27">
        <v>30</v>
      </c>
      <c r="R9" s="27" t="s">
        <v>36</v>
      </c>
      <c r="S9" s="28" t="s">
        <v>27</v>
      </c>
      <c r="T9" s="28"/>
      <c r="U9" s="32"/>
      <c r="V9" s="30" t="s">
        <v>48</v>
      </c>
      <c r="X9" s="22">
        <f t="shared" si="0"/>
        <v>3</v>
      </c>
      <c r="Y9" s="23">
        <v>0</v>
      </c>
      <c r="Z9" s="24" t="s">
        <v>24</v>
      </c>
      <c r="AA9" s="31" t="s">
        <v>25</v>
      </c>
      <c r="AB9" s="24" t="s">
        <v>26</v>
      </c>
      <c r="AC9" s="27">
        <v>50</v>
      </c>
      <c r="AD9" s="27" t="s">
        <v>36</v>
      </c>
      <c r="AE9" s="28" t="s">
        <v>27</v>
      </c>
      <c r="AF9" s="28"/>
      <c r="AG9" s="32"/>
      <c r="AH9" s="30" t="s">
        <v>49</v>
      </c>
      <c r="AJ9" s="22">
        <f t="shared" si="1"/>
        <v>3</v>
      </c>
      <c r="AK9" s="23">
        <v>0</v>
      </c>
      <c r="AL9" s="24" t="s">
        <v>24</v>
      </c>
      <c r="AM9" s="31" t="s">
        <v>25</v>
      </c>
      <c r="AN9" s="24" t="s">
        <v>26</v>
      </c>
      <c r="AO9" s="27">
        <v>350</v>
      </c>
      <c r="AP9" s="27" t="s">
        <v>36</v>
      </c>
      <c r="AQ9" s="28" t="s">
        <v>27</v>
      </c>
      <c r="AR9" s="28"/>
      <c r="AS9" s="32"/>
      <c r="AT9" s="30" t="s">
        <v>50</v>
      </c>
      <c r="AV9" s="22">
        <f t="shared" si="2"/>
        <v>3</v>
      </c>
      <c r="AW9" s="23">
        <v>0</v>
      </c>
      <c r="AX9" s="24" t="s">
        <v>24</v>
      </c>
      <c r="AY9" s="31" t="s">
        <v>25</v>
      </c>
      <c r="AZ9" s="24" t="s">
        <v>26</v>
      </c>
      <c r="BA9" s="27">
        <v>5</v>
      </c>
      <c r="BB9" s="27" t="s">
        <v>36</v>
      </c>
      <c r="BC9" s="28" t="s">
        <v>27</v>
      </c>
      <c r="BD9" s="28"/>
      <c r="BE9" s="32"/>
      <c r="BF9" s="30" t="s">
        <v>51</v>
      </c>
      <c r="BH9" s="22">
        <f t="shared" si="3"/>
        <v>3</v>
      </c>
      <c r="BI9" s="23">
        <v>0</v>
      </c>
      <c r="BJ9" s="24" t="s">
        <v>24</v>
      </c>
      <c r="BK9" s="31" t="s">
        <v>25</v>
      </c>
      <c r="BL9" s="24" t="s">
        <v>26</v>
      </c>
      <c r="BM9" s="27">
        <v>5</v>
      </c>
      <c r="BN9" s="27" t="s">
        <v>36</v>
      </c>
      <c r="BO9" s="28" t="s">
        <v>27</v>
      </c>
      <c r="BP9" s="28"/>
      <c r="BQ9" s="32"/>
      <c r="BR9" s="30" t="s">
        <v>52</v>
      </c>
      <c r="BT9" s="22">
        <f t="shared" si="4"/>
        <v>3</v>
      </c>
      <c r="BU9" s="23">
        <v>0</v>
      </c>
      <c r="BV9" s="24" t="s">
        <v>24</v>
      </c>
      <c r="BW9" s="31" t="s">
        <v>25</v>
      </c>
      <c r="BX9" s="24" t="s">
        <v>26</v>
      </c>
      <c r="BY9" s="27">
        <v>8</v>
      </c>
      <c r="BZ9" s="27" t="s">
        <v>36</v>
      </c>
      <c r="CA9" s="28" t="s">
        <v>27</v>
      </c>
      <c r="CB9" s="28"/>
      <c r="CC9" s="32"/>
      <c r="CD9" s="33" t="s">
        <v>53</v>
      </c>
      <c r="CF9" s="22">
        <f t="shared" si="5"/>
        <v>3</v>
      </c>
      <c r="CG9" s="23">
        <v>0</v>
      </c>
      <c r="CH9" s="24" t="s">
        <v>24</v>
      </c>
      <c r="CI9" s="31" t="s">
        <v>25</v>
      </c>
      <c r="CJ9" s="24" t="s">
        <v>39</v>
      </c>
      <c r="CK9" s="27">
        <v>40</v>
      </c>
      <c r="CL9" s="27" t="s">
        <v>36</v>
      </c>
      <c r="CM9" s="28" t="s">
        <v>27</v>
      </c>
      <c r="CN9" s="28"/>
      <c r="CO9" s="32"/>
      <c r="CP9" s="33" t="s">
        <v>54</v>
      </c>
      <c r="CR9" s="22">
        <f t="shared" si="6"/>
        <v>3</v>
      </c>
      <c r="CS9" s="23">
        <v>0</v>
      </c>
      <c r="CT9" s="24" t="s">
        <v>24</v>
      </c>
      <c r="CU9" s="31" t="s">
        <v>25</v>
      </c>
      <c r="CV9" s="24" t="s">
        <v>39</v>
      </c>
      <c r="CW9" s="27">
        <v>40</v>
      </c>
      <c r="CX9" s="27" t="s">
        <v>36</v>
      </c>
      <c r="CY9" s="28" t="s">
        <v>27</v>
      </c>
      <c r="CZ9" s="28"/>
      <c r="DA9" s="32"/>
      <c r="DB9" s="33" t="s">
        <v>55</v>
      </c>
    </row>
    <row r="10" spans="1:211" ht="135" customHeight="1">
      <c r="A10" s="22">
        <f>A9+1</f>
        <v>4</v>
      </c>
      <c r="B10" s="23">
        <v>0</v>
      </c>
      <c r="C10" s="24" t="s">
        <v>19</v>
      </c>
      <c r="D10" s="25" t="s">
        <v>20</v>
      </c>
      <c r="E10" s="24" t="s">
        <v>26</v>
      </c>
      <c r="F10" s="27">
        <v>50</v>
      </c>
      <c r="G10" s="27" t="s">
        <v>36</v>
      </c>
      <c r="H10" s="28"/>
      <c r="I10" s="32"/>
      <c r="J10" s="33" t="s">
        <v>56</v>
      </c>
      <c r="L10" s="22">
        <f>L9+1</f>
        <v>4</v>
      </c>
      <c r="M10" s="23">
        <v>0</v>
      </c>
      <c r="N10" s="24" t="s">
        <v>24</v>
      </c>
      <c r="O10" s="31" t="s">
        <v>25</v>
      </c>
      <c r="P10" s="24" t="s">
        <v>39</v>
      </c>
      <c r="Q10" s="27">
        <v>100</v>
      </c>
      <c r="R10" s="27" t="s">
        <v>36</v>
      </c>
      <c r="S10" s="28" t="s">
        <v>27</v>
      </c>
      <c r="T10" s="28"/>
      <c r="U10" s="32"/>
      <c r="V10" s="34" t="s">
        <v>57</v>
      </c>
      <c r="X10" s="22">
        <f t="shared" si="0"/>
        <v>4</v>
      </c>
      <c r="Y10" s="23">
        <v>0</v>
      </c>
      <c r="Z10" s="24" t="s">
        <v>24</v>
      </c>
      <c r="AA10" s="31" t="s">
        <v>25</v>
      </c>
      <c r="AB10" s="24" t="s">
        <v>26</v>
      </c>
      <c r="AC10" s="27">
        <v>20</v>
      </c>
      <c r="AD10" s="27" t="s">
        <v>36</v>
      </c>
      <c r="AE10" s="28" t="s">
        <v>27</v>
      </c>
      <c r="AF10" s="28"/>
      <c r="AG10" s="32"/>
      <c r="AH10" s="30" t="s">
        <v>58</v>
      </c>
      <c r="AJ10" s="22">
        <f t="shared" si="1"/>
        <v>4</v>
      </c>
      <c r="AK10" s="23">
        <v>0</v>
      </c>
      <c r="AL10" s="24" t="s">
        <v>24</v>
      </c>
      <c r="AM10" s="31" t="s">
        <v>25</v>
      </c>
      <c r="AN10" s="24" t="s">
        <v>26</v>
      </c>
      <c r="AO10" s="27">
        <v>70</v>
      </c>
      <c r="AP10" s="27" t="s">
        <v>36</v>
      </c>
      <c r="AQ10" s="28" t="s">
        <v>27</v>
      </c>
      <c r="AR10" s="28"/>
      <c r="AS10" s="32"/>
      <c r="AT10" s="30" t="s">
        <v>59</v>
      </c>
      <c r="AV10" s="22">
        <f t="shared" si="2"/>
        <v>4</v>
      </c>
      <c r="AW10" s="23">
        <v>0</v>
      </c>
      <c r="AX10" s="24" t="s">
        <v>24</v>
      </c>
      <c r="AY10" s="31" t="s">
        <v>25</v>
      </c>
      <c r="AZ10" s="24" t="s">
        <v>26</v>
      </c>
      <c r="BA10" s="27">
        <v>5</v>
      </c>
      <c r="BB10" s="27" t="s">
        <v>36</v>
      </c>
      <c r="BC10" s="28" t="s">
        <v>27</v>
      </c>
      <c r="BD10" s="28"/>
      <c r="BE10" s="32"/>
      <c r="BF10" s="30" t="s">
        <v>60</v>
      </c>
      <c r="BH10" s="22">
        <f t="shared" si="3"/>
        <v>4</v>
      </c>
      <c r="BI10" s="23">
        <v>0</v>
      </c>
      <c r="BJ10" s="24" t="s">
        <v>24</v>
      </c>
      <c r="BK10" s="31" t="s">
        <v>25</v>
      </c>
      <c r="BL10" s="24" t="s">
        <v>26</v>
      </c>
      <c r="BM10" s="27">
        <v>30</v>
      </c>
      <c r="BN10" s="27" t="s">
        <v>36</v>
      </c>
      <c r="BO10" s="35">
        <f>1*300</f>
        <v>300</v>
      </c>
      <c r="BP10" s="35"/>
      <c r="BQ10" s="32"/>
      <c r="BR10" s="30" t="s">
        <v>61</v>
      </c>
      <c r="BT10" s="22">
        <f t="shared" si="4"/>
        <v>4</v>
      </c>
      <c r="BU10" s="23">
        <v>0</v>
      </c>
      <c r="BV10" s="24" t="s">
        <v>24</v>
      </c>
      <c r="BW10" s="31" t="s">
        <v>25</v>
      </c>
      <c r="BX10" s="24" t="s">
        <v>26</v>
      </c>
      <c r="BY10" s="27">
        <v>300</v>
      </c>
      <c r="BZ10" s="27" t="s">
        <v>36</v>
      </c>
      <c r="CA10" s="35">
        <f>10*32</f>
        <v>320</v>
      </c>
      <c r="CB10" s="35"/>
      <c r="CC10" s="32"/>
      <c r="CD10" s="33" t="s">
        <v>62</v>
      </c>
      <c r="CF10" s="22">
        <f t="shared" si="5"/>
        <v>4</v>
      </c>
      <c r="CG10" s="23">
        <v>0</v>
      </c>
      <c r="CH10" s="24" t="s">
        <v>24</v>
      </c>
      <c r="CI10" s="31" t="s">
        <v>25</v>
      </c>
      <c r="CJ10" s="24" t="s">
        <v>26</v>
      </c>
      <c r="CK10" s="27">
        <v>6</v>
      </c>
      <c r="CL10" s="27" t="s">
        <v>36</v>
      </c>
      <c r="CM10" s="28" t="s">
        <v>27</v>
      </c>
      <c r="CN10" s="28"/>
      <c r="CO10" s="32"/>
      <c r="CP10" s="33" t="s">
        <v>63</v>
      </c>
      <c r="CR10" s="22">
        <f t="shared" si="6"/>
        <v>4</v>
      </c>
      <c r="CS10" s="23">
        <v>0</v>
      </c>
      <c r="CT10" s="24" t="s">
        <v>24</v>
      </c>
      <c r="CU10" s="31" t="s">
        <v>25</v>
      </c>
      <c r="CV10" s="24" t="s">
        <v>26</v>
      </c>
      <c r="CW10" s="27">
        <v>400</v>
      </c>
      <c r="CX10" s="27" t="s">
        <v>36</v>
      </c>
      <c r="CY10" s="35">
        <f>10*288</f>
        <v>2880</v>
      </c>
      <c r="CZ10" s="35"/>
      <c r="DA10" s="32"/>
      <c r="DB10" s="33" t="s">
        <v>64</v>
      </c>
    </row>
    <row r="11" spans="1:211" ht="135" customHeight="1">
      <c r="X11" s="22">
        <f t="shared" si="0"/>
        <v>5</v>
      </c>
      <c r="Y11" s="23">
        <v>0</v>
      </c>
      <c r="Z11" s="24" t="s">
        <v>24</v>
      </c>
      <c r="AA11" s="31" t="s">
        <v>25</v>
      </c>
      <c r="AB11" s="24" t="s">
        <v>39</v>
      </c>
      <c r="AC11" s="27">
        <v>25</v>
      </c>
      <c r="AD11" s="27" t="s">
        <v>36</v>
      </c>
      <c r="AE11" s="28" t="s">
        <v>27</v>
      </c>
      <c r="AF11" s="28"/>
      <c r="AG11" s="32"/>
      <c r="AH11" s="30" t="s">
        <v>65</v>
      </c>
      <c r="AJ11" s="22">
        <f t="shared" si="1"/>
        <v>5</v>
      </c>
      <c r="AK11" s="23">
        <v>0</v>
      </c>
      <c r="AL11" s="24" t="s">
        <v>19</v>
      </c>
      <c r="AM11" s="31" t="s">
        <v>25</v>
      </c>
      <c r="AN11" s="24" t="s">
        <v>26</v>
      </c>
      <c r="AO11" s="27">
        <v>1500</v>
      </c>
      <c r="AP11" s="27" t="s">
        <v>148</v>
      </c>
      <c r="AQ11" s="28" t="s">
        <v>27</v>
      </c>
      <c r="AS11" s="37"/>
      <c r="AT11" s="30" t="s">
        <v>66</v>
      </c>
      <c r="AV11" s="22">
        <f t="shared" si="2"/>
        <v>5</v>
      </c>
      <c r="AW11" s="23">
        <v>0</v>
      </c>
      <c r="AX11" s="24" t="s">
        <v>24</v>
      </c>
      <c r="AY11" s="31" t="s">
        <v>25</v>
      </c>
      <c r="AZ11" s="24" t="s">
        <v>26</v>
      </c>
      <c r="BA11" s="27">
        <v>15</v>
      </c>
      <c r="BB11" s="27" t="s">
        <v>36</v>
      </c>
      <c r="BC11" s="28" t="s">
        <v>27</v>
      </c>
      <c r="BD11" s="28"/>
      <c r="BE11" s="38"/>
      <c r="BF11" s="30" t="s">
        <v>67</v>
      </c>
      <c r="BH11" s="22">
        <f t="shared" si="3"/>
        <v>5</v>
      </c>
      <c r="BI11" s="23">
        <v>0</v>
      </c>
      <c r="BJ11" s="24" t="s">
        <v>24</v>
      </c>
      <c r="BK11" s="31" t="s">
        <v>25</v>
      </c>
      <c r="BL11" s="24" t="s">
        <v>26</v>
      </c>
      <c r="BM11" s="27">
        <v>3</v>
      </c>
      <c r="BN11" s="27" t="s">
        <v>36</v>
      </c>
      <c r="BO11" s="28" t="s">
        <v>27</v>
      </c>
      <c r="BP11" s="28"/>
      <c r="BQ11" s="32"/>
      <c r="BR11" s="30" t="s">
        <v>68</v>
      </c>
      <c r="BT11" s="22">
        <f t="shared" si="4"/>
        <v>5</v>
      </c>
      <c r="BU11" s="23">
        <v>0</v>
      </c>
      <c r="BV11" s="24" t="s">
        <v>24</v>
      </c>
      <c r="BW11" s="31" t="s">
        <v>25</v>
      </c>
      <c r="BX11" s="24" t="s">
        <v>26</v>
      </c>
      <c r="BY11" s="27">
        <v>25</v>
      </c>
      <c r="BZ11" s="27" t="s">
        <v>36</v>
      </c>
      <c r="CA11" s="35">
        <f>2*25</f>
        <v>50</v>
      </c>
      <c r="CB11" s="35"/>
      <c r="CC11" s="32"/>
      <c r="CD11" s="33" t="s">
        <v>69</v>
      </c>
      <c r="CF11" s="22">
        <f t="shared" si="5"/>
        <v>5</v>
      </c>
      <c r="CG11" s="23">
        <v>0</v>
      </c>
      <c r="CH11" s="24" t="s">
        <v>24</v>
      </c>
      <c r="CI11" s="31" t="s">
        <v>25</v>
      </c>
      <c r="CJ11" s="24" t="s">
        <v>26</v>
      </c>
      <c r="CK11" s="27">
        <v>6</v>
      </c>
      <c r="CL11" s="27" t="s">
        <v>36</v>
      </c>
      <c r="CM11" s="28" t="s">
        <v>27</v>
      </c>
      <c r="CN11" s="28"/>
      <c r="CO11" s="32"/>
      <c r="CP11" s="33" t="s">
        <v>70</v>
      </c>
      <c r="CR11" s="22">
        <f t="shared" si="6"/>
        <v>5</v>
      </c>
      <c r="CS11" s="23">
        <v>0</v>
      </c>
      <c r="CT11" s="24" t="s">
        <v>24</v>
      </c>
      <c r="CU11" s="31" t="s">
        <v>25</v>
      </c>
      <c r="CV11" s="24" t="s">
        <v>21</v>
      </c>
      <c r="CW11" s="27">
        <v>400</v>
      </c>
      <c r="CX11" s="27" t="s">
        <v>36</v>
      </c>
      <c r="CY11" s="28" t="s">
        <v>27</v>
      </c>
      <c r="CZ11" s="28" t="s">
        <v>27</v>
      </c>
      <c r="DA11" s="32"/>
      <c r="DB11" s="33" t="s">
        <v>71</v>
      </c>
    </row>
    <row r="12" spans="1:211" ht="135" customHeight="1">
      <c r="X12" s="22">
        <f t="shared" si="0"/>
        <v>6</v>
      </c>
      <c r="Y12" s="23">
        <v>0</v>
      </c>
      <c r="Z12" s="24" t="s">
        <v>24</v>
      </c>
      <c r="AA12" s="31" t="s">
        <v>25</v>
      </c>
      <c r="AB12" s="24" t="s">
        <v>26</v>
      </c>
      <c r="AC12" s="27">
        <v>20</v>
      </c>
      <c r="AD12" s="27" t="s">
        <v>36</v>
      </c>
      <c r="AE12" s="28" t="s">
        <v>27</v>
      </c>
      <c r="AF12" s="28"/>
      <c r="AG12" s="32"/>
      <c r="AH12" s="30" t="s">
        <v>72</v>
      </c>
      <c r="AJ12" s="22">
        <f t="shared" si="1"/>
        <v>6</v>
      </c>
      <c r="AK12" s="23">
        <v>0</v>
      </c>
      <c r="AL12" s="24" t="s">
        <v>24</v>
      </c>
      <c r="AM12" s="31" t="s">
        <v>25</v>
      </c>
      <c r="AN12" s="24" t="s">
        <v>26</v>
      </c>
      <c r="AO12" s="27">
        <v>5</v>
      </c>
      <c r="AP12" s="27" t="s">
        <v>36</v>
      </c>
      <c r="AQ12" s="28" t="s">
        <v>27</v>
      </c>
      <c r="AR12" s="28"/>
      <c r="AS12" s="32"/>
      <c r="AT12" s="30" t="s">
        <v>73</v>
      </c>
      <c r="AV12" s="22">
        <f t="shared" si="2"/>
        <v>6</v>
      </c>
      <c r="AW12" s="23">
        <v>0</v>
      </c>
      <c r="AX12" s="24" t="s">
        <v>24</v>
      </c>
      <c r="AY12" s="31" t="s">
        <v>25</v>
      </c>
      <c r="AZ12" s="24" t="s">
        <v>26</v>
      </c>
      <c r="BA12" s="27">
        <v>2</v>
      </c>
      <c r="BB12" s="27" t="s">
        <v>36</v>
      </c>
      <c r="BC12" s="35">
        <f>1*32</f>
        <v>32</v>
      </c>
      <c r="BD12" s="35"/>
      <c r="BE12" s="32"/>
      <c r="BF12" s="30" t="s">
        <v>74</v>
      </c>
      <c r="BH12" s="22">
        <f t="shared" si="3"/>
        <v>6</v>
      </c>
      <c r="BI12" s="23">
        <v>0</v>
      </c>
      <c r="BJ12" s="24" t="s">
        <v>24</v>
      </c>
      <c r="BK12" s="31" t="s">
        <v>25</v>
      </c>
      <c r="BL12" s="24" t="s">
        <v>26</v>
      </c>
      <c r="BM12" s="27">
        <v>20</v>
      </c>
      <c r="BN12" s="27" t="s">
        <v>36</v>
      </c>
      <c r="BO12" s="35">
        <f>1*300</f>
        <v>300</v>
      </c>
      <c r="BP12" s="35"/>
      <c r="BQ12" s="32"/>
      <c r="BR12" s="30" t="s">
        <v>75</v>
      </c>
      <c r="BT12" s="22">
        <f t="shared" si="4"/>
        <v>6</v>
      </c>
      <c r="BU12" s="23">
        <v>0</v>
      </c>
      <c r="BV12" s="24" t="s">
        <v>24</v>
      </c>
      <c r="BW12" s="31" t="s">
        <v>25</v>
      </c>
      <c r="BX12" s="24" t="s">
        <v>26</v>
      </c>
      <c r="BY12" s="27">
        <v>120</v>
      </c>
      <c r="BZ12" s="27" t="s">
        <v>36</v>
      </c>
      <c r="CA12" s="35">
        <f>10*32</f>
        <v>320</v>
      </c>
      <c r="CB12" s="35"/>
      <c r="CC12" s="32"/>
      <c r="CD12" s="33" t="s">
        <v>76</v>
      </c>
      <c r="CF12" s="22">
        <f t="shared" si="5"/>
        <v>6</v>
      </c>
      <c r="CG12" s="23">
        <v>0</v>
      </c>
      <c r="CH12" s="24" t="s">
        <v>24</v>
      </c>
      <c r="CI12" s="31" t="s">
        <v>25</v>
      </c>
      <c r="CJ12" s="24" t="s">
        <v>26</v>
      </c>
      <c r="CK12" s="27">
        <v>35</v>
      </c>
      <c r="CL12" s="27" t="s">
        <v>36</v>
      </c>
      <c r="CM12" s="35">
        <f>10*24</f>
        <v>240</v>
      </c>
      <c r="CN12" s="35"/>
      <c r="CO12" s="32"/>
      <c r="CP12" s="33" t="s">
        <v>77</v>
      </c>
      <c r="CR12" s="22">
        <f t="shared" si="6"/>
        <v>6</v>
      </c>
      <c r="CS12" s="23">
        <v>0</v>
      </c>
      <c r="CT12" s="24" t="s">
        <v>24</v>
      </c>
      <c r="CU12" s="31" t="s">
        <v>25</v>
      </c>
      <c r="CV12" s="24" t="s">
        <v>26</v>
      </c>
      <c r="CW12" s="27">
        <v>700</v>
      </c>
      <c r="CX12" s="27" t="s">
        <v>36</v>
      </c>
      <c r="CY12" s="35">
        <f>10*288</f>
        <v>2880</v>
      </c>
      <c r="CZ12" s="35"/>
      <c r="DA12" s="32"/>
      <c r="DB12" s="33" t="s">
        <v>78</v>
      </c>
    </row>
    <row r="13" spans="1:211" ht="135" customHeight="1">
      <c r="X13" s="22">
        <f t="shared" si="0"/>
        <v>7</v>
      </c>
      <c r="Y13" s="23">
        <v>0</v>
      </c>
      <c r="Z13" s="24" t="s">
        <v>24</v>
      </c>
      <c r="AA13" s="31" t="s">
        <v>25</v>
      </c>
      <c r="AB13" s="24" t="s">
        <v>26</v>
      </c>
      <c r="AC13" s="27">
        <v>5</v>
      </c>
      <c r="AD13" s="27" t="s">
        <v>36</v>
      </c>
      <c r="AE13" s="28" t="s">
        <v>27</v>
      </c>
      <c r="AF13" s="28"/>
      <c r="AG13" s="32"/>
      <c r="AH13" s="30" t="s">
        <v>79</v>
      </c>
      <c r="AJ13" s="22">
        <f t="shared" si="1"/>
        <v>7</v>
      </c>
      <c r="AK13" s="23">
        <v>0</v>
      </c>
      <c r="AL13" s="24" t="s">
        <v>24</v>
      </c>
      <c r="AM13" s="31" t="s">
        <v>25</v>
      </c>
      <c r="AN13" s="24" t="s">
        <v>26</v>
      </c>
      <c r="AO13" s="27">
        <v>2</v>
      </c>
      <c r="AP13" s="27" t="s">
        <v>36</v>
      </c>
      <c r="AQ13" s="28" t="s">
        <v>27</v>
      </c>
      <c r="AR13" s="28"/>
      <c r="AS13" s="32"/>
      <c r="AT13" s="30" t="s">
        <v>80</v>
      </c>
      <c r="AV13" s="22">
        <f t="shared" si="2"/>
        <v>7</v>
      </c>
      <c r="AW13" s="23">
        <v>0</v>
      </c>
      <c r="AX13" s="24" t="s">
        <v>24</v>
      </c>
      <c r="AY13" s="31" t="s">
        <v>25</v>
      </c>
      <c r="AZ13" s="24" t="s">
        <v>26</v>
      </c>
      <c r="BA13" s="27">
        <v>50</v>
      </c>
      <c r="BB13" s="27" t="s">
        <v>36</v>
      </c>
      <c r="BC13" s="35">
        <f>1*720</f>
        <v>720</v>
      </c>
      <c r="BD13" s="35"/>
      <c r="BE13" s="32"/>
      <c r="BF13" s="30" t="s">
        <v>81</v>
      </c>
      <c r="BH13" s="22">
        <f t="shared" si="3"/>
        <v>7</v>
      </c>
      <c r="BI13" s="23">
        <v>0</v>
      </c>
      <c r="BJ13" s="24" t="s">
        <v>24</v>
      </c>
      <c r="BK13" s="31" t="s">
        <v>25</v>
      </c>
      <c r="BL13" s="24" t="s">
        <v>26</v>
      </c>
      <c r="BM13" s="27">
        <v>3</v>
      </c>
      <c r="BN13" s="27" t="s">
        <v>36</v>
      </c>
      <c r="BO13" s="28" t="s">
        <v>27</v>
      </c>
      <c r="BP13" s="28"/>
      <c r="BQ13" s="32"/>
      <c r="BR13" s="30" t="s">
        <v>82</v>
      </c>
      <c r="BT13" s="22">
        <f t="shared" si="4"/>
        <v>7</v>
      </c>
      <c r="BU13" s="23">
        <v>0</v>
      </c>
      <c r="BV13" s="24" t="s">
        <v>24</v>
      </c>
      <c r="BW13" s="31" t="s">
        <v>25</v>
      </c>
      <c r="BX13" s="26" t="s">
        <v>83</v>
      </c>
      <c r="BY13" s="27">
        <v>375</v>
      </c>
      <c r="BZ13" s="27" t="s">
        <v>36</v>
      </c>
      <c r="CA13" s="35">
        <f>10*480</f>
        <v>4800</v>
      </c>
      <c r="CB13" s="35"/>
      <c r="CC13" s="32"/>
      <c r="CD13" s="33" t="s">
        <v>84</v>
      </c>
      <c r="CF13" s="22">
        <f t="shared" si="5"/>
        <v>7</v>
      </c>
      <c r="CG13" s="23">
        <v>0</v>
      </c>
      <c r="CH13" s="24" t="s">
        <v>24</v>
      </c>
      <c r="CI13" s="31" t="s">
        <v>25</v>
      </c>
      <c r="CJ13" s="24" t="s">
        <v>26</v>
      </c>
      <c r="CK13" s="27">
        <v>375</v>
      </c>
      <c r="CL13" s="27" t="s">
        <v>36</v>
      </c>
      <c r="CM13" s="35">
        <f>48*20</f>
        <v>960</v>
      </c>
      <c r="CN13" s="35"/>
      <c r="CO13" s="32"/>
      <c r="CP13" s="33" t="s">
        <v>85</v>
      </c>
      <c r="CR13" s="22">
        <f t="shared" si="6"/>
        <v>7</v>
      </c>
      <c r="CS13" s="23">
        <v>0</v>
      </c>
      <c r="CT13" s="24" t="s">
        <v>24</v>
      </c>
      <c r="CU13" s="31" t="s">
        <v>25</v>
      </c>
      <c r="CV13" s="24" t="s">
        <v>26</v>
      </c>
      <c r="CW13" s="27">
        <v>850</v>
      </c>
      <c r="CX13" s="27" t="s">
        <v>36</v>
      </c>
      <c r="CY13" s="35">
        <f>36*20</f>
        <v>720</v>
      </c>
      <c r="CZ13" s="35"/>
      <c r="DA13" s="32"/>
      <c r="DB13" s="33" t="s">
        <v>86</v>
      </c>
    </row>
    <row r="14" spans="1:211" ht="135" customHeight="1">
      <c r="T14" s="3"/>
      <c r="X14" s="22">
        <f t="shared" si="0"/>
        <v>8</v>
      </c>
      <c r="Y14" s="23">
        <v>0</v>
      </c>
      <c r="Z14" s="24" t="s">
        <v>24</v>
      </c>
      <c r="AA14" s="31" t="s">
        <v>25</v>
      </c>
      <c r="AB14" s="24" t="s">
        <v>26</v>
      </c>
      <c r="AC14" s="27">
        <v>5</v>
      </c>
      <c r="AD14" s="27" t="s">
        <v>36</v>
      </c>
      <c r="AE14" s="28" t="s">
        <v>27</v>
      </c>
      <c r="AF14" s="28"/>
      <c r="AG14" s="32"/>
      <c r="AH14" s="30" t="s">
        <v>87</v>
      </c>
      <c r="AJ14" s="22">
        <f t="shared" si="1"/>
        <v>8</v>
      </c>
      <c r="AK14" s="23">
        <v>0</v>
      </c>
      <c r="AL14" s="24" t="s">
        <v>24</v>
      </c>
      <c r="AM14" s="31" t="s">
        <v>25</v>
      </c>
      <c r="AN14" s="24" t="s">
        <v>26</v>
      </c>
      <c r="AO14" s="27">
        <v>5</v>
      </c>
      <c r="AP14" s="27" t="s">
        <v>36</v>
      </c>
      <c r="AQ14" s="28" t="s">
        <v>27</v>
      </c>
      <c r="AR14" s="28"/>
      <c r="AS14" s="32"/>
      <c r="AT14" s="30" t="s">
        <v>88</v>
      </c>
      <c r="AV14" s="22">
        <f t="shared" si="2"/>
        <v>8</v>
      </c>
      <c r="AW14" s="23">
        <v>0</v>
      </c>
      <c r="AX14" s="24" t="s">
        <v>24</v>
      </c>
      <c r="AY14" s="31" t="s">
        <v>25</v>
      </c>
      <c r="AZ14" s="24" t="s">
        <v>26</v>
      </c>
      <c r="BA14" s="27">
        <v>50</v>
      </c>
      <c r="BB14" s="27" t="s">
        <v>36</v>
      </c>
      <c r="BC14" s="28" t="s">
        <v>27</v>
      </c>
      <c r="BD14" s="28"/>
      <c r="BE14" s="32"/>
      <c r="BF14" s="30" t="s">
        <v>89</v>
      </c>
      <c r="BH14" s="22">
        <f t="shared" si="3"/>
        <v>8</v>
      </c>
      <c r="BI14" s="23">
        <v>0</v>
      </c>
      <c r="BJ14" s="24" t="s">
        <v>24</v>
      </c>
      <c r="BK14" s="31" t="s">
        <v>25</v>
      </c>
      <c r="BL14" s="24" t="s">
        <v>26</v>
      </c>
      <c r="BM14" s="27">
        <v>25</v>
      </c>
      <c r="BN14" s="27" t="s">
        <v>36</v>
      </c>
      <c r="BO14" s="35">
        <f>1*300</f>
        <v>300</v>
      </c>
      <c r="BP14" s="35"/>
      <c r="BQ14" s="32"/>
      <c r="BR14" s="30" t="s">
        <v>90</v>
      </c>
      <c r="BT14" s="22">
        <f t="shared" si="4"/>
        <v>8</v>
      </c>
      <c r="BU14" s="23">
        <v>0</v>
      </c>
      <c r="BV14" s="24" t="s">
        <v>24</v>
      </c>
      <c r="BW14" s="31" t="s">
        <v>25</v>
      </c>
      <c r="BX14" s="24" t="s">
        <v>26</v>
      </c>
      <c r="BY14" s="27">
        <v>40</v>
      </c>
      <c r="BZ14" s="27" t="s">
        <v>36</v>
      </c>
      <c r="CA14" s="35">
        <f>12*10</f>
        <v>120</v>
      </c>
      <c r="CB14" s="35"/>
      <c r="CC14" s="32"/>
      <c r="CD14" s="33" t="s">
        <v>91</v>
      </c>
      <c r="CF14" s="22">
        <f t="shared" si="5"/>
        <v>8</v>
      </c>
      <c r="CG14" s="23">
        <v>0</v>
      </c>
      <c r="CH14" s="24" t="s">
        <v>24</v>
      </c>
      <c r="CI14" s="31" t="s">
        <v>25</v>
      </c>
      <c r="CJ14" s="24" t="s">
        <v>26</v>
      </c>
      <c r="CK14" s="27">
        <v>30</v>
      </c>
      <c r="CL14" s="27" t="s">
        <v>36</v>
      </c>
      <c r="CM14" s="35">
        <f>12*29</f>
        <v>348</v>
      </c>
      <c r="CN14" s="35"/>
      <c r="CO14" s="32"/>
      <c r="CP14" s="33" t="s">
        <v>92</v>
      </c>
      <c r="CR14" s="22">
        <f t="shared" si="6"/>
        <v>8</v>
      </c>
      <c r="CS14" s="23">
        <v>0</v>
      </c>
      <c r="CT14" s="24" t="s">
        <v>19</v>
      </c>
      <c r="CU14" s="31" t="s">
        <v>25</v>
      </c>
      <c r="CV14" s="24" t="s">
        <v>26</v>
      </c>
      <c r="CW14" s="27">
        <v>13000</v>
      </c>
      <c r="CX14" s="27" t="s">
        <v>141</v>
      </c>
      <c r="CY14" s="39"/>
      <c r="CZ14" s="39">
        <v>500</v>
      </c>
      <c r="DA14" s="32"/>
      <c r="DB14" s="33" t="s">
        <v>93</v>
      </c>
    </row>
    <row r="15" spans="1:211" ht="135" customHeight="1">
      <c r="T15" s="3"/>
      <c r="AC15" s="3"/>
      <c r="AD15" s="3"/>
      <c r="AE15" s="3"/>
      <c r="AF15" s="3"/>
      <c r="AJ15" s="22">
        <f t="shared" si="1"/>
        <v>9</v>
      </c>
      <c r="AK15" s="23">
        <v>0</v>
      </c>
      <c r="AL15" s="24" t="s">
        <v>24</v>
      </c>
      <c r="AM15" s="31" t="s">
        <v>25</v>
      </c>
      <c r="AN15" s="24" t="s">
        <v>26</v>
      </c>
      <c r="AO15" s="27">
        <v>8</v>
      </c>
      <c r="AP15" s="27" t="s">
        <v>36</v>
      </c>
      <c r="AQ15" s="28" t="s">
        <v>27</v>
      </c>
      <c r="AR15" s="28"/>
      <c r="AS15" s="32"/>
      <c r="AT15" s="30" t="s">
        <v>94</v>
      </c>
      <c r="AV15" s="22">
        <f t="shared" si="2"/>
        <v>9</v>
      </c>
      <c r="AW15" s="23">
        <v>0</v>
      </c>
      <c r="AX15" s="24" t="s">
        <v>24</v>
      </c>
      <c r="AY15" s="31" t="s">
        <v>25</v>
      </c>
      <c r="AZ15" s="24" t="s">
        <v>26</v>
      </c>
      <c r="BA15" s="27">
        <v>50</v>
      </c>
      <c r="BB15" s="27" t="s">
        <v>36</v>
      </c>
      <c r="BC15" s="28" t="s">
        <v>27</v>
      </c>
      <c r="BD15" s="28"/>
      <c r="BE15" s="32"/>
      <c r="BF15" s="30" t="s">
        <v>95</v>
      </c>
      <c r="BH15" s="22">
        <f t="shared" si="3"/>
        <v>9</v>
      </c>
      <c r="BI15" s="23">
        <v>0</v>
      </c>
      <c r="BJ15" s="24" t="s">
        <v>24</v>
      </c>
      <c r="BK15" s="31" t="s">
        <v>25</v>
      </c>
      <c r="BL15" s="24" t="s">
        <v>26</v>
      </c>
      <c r="BM15" s="27">
        <v>3</v>
      </c>
      <c r="BN15" s="27" t="s">
        <v>36</v>
      </c>
      <c r="BO15" s="28" t="s">
        <v>27</v>
      </c>
      <c r="BP15" s="28"/>
      <c r="BQ15" s="32"/>
      <c r="BR15" s="30" t="s">
        <v>96</v>
      </c>
      <c r="CF15" s="22">
        <f t="shared" si="5"/>
        <v>9</v>
      </c>
      <c r="CG15" s="23">
        <v>0</v>
      </c>
      <c r="CH15" s="24" t="s">
        <v>24</v>
      </c>
      <c r="CI15" s="31" t="s">
        <v>25</v>
      </c>
      <c r="CJ15" s="24" t="s">
        <v>26</v>
      </c>
      <c r="CK15" s="27">
        <v>70</v>
      </c>
      <c r="CL15" s="27" t="s">
        <v>36</v>
      </c>
      <c r="CM15" s="35">
        <f>36*10</f>
        <v>360</v>
      </c>
      <c r="CN15" s="35"/>
      <c r="CO15" s="32"/>
      <c r="CP15" s="33" t="s">
        <v>97</v>
      </c>
      <c r="CR15" s="22">
        <f t="shared" si="6"/>
        <v>9</v>
      </c>
      <c r="CS15" s="23">
        <v>0</v>
      </c>
      <c r="CT15" s="24" t="s">
        <v>24</v>
      </c>
      <c r="CU15" s="31" t="s">
        <v>25</v>
      </c>
      <c r="CV15" s="24" t="s">
        <v>26</v>
      </c>
      <c r="CW15" s="27">
        <v>200</v>
      </c>
      <c r="CX15" s="27" t="s">
        <v>36</v>
      </c>
      <c r="CY15" s="35">
        <f>36*20</f>
        <v>720</v>
      </c>
      <c r="CZ15" s="35"/>
      <c r="DA15" s="32"/>
      <c r="DB15" s="33" t="s">
        <v>98</v>
      </c>
    </row>
    <row r="16" spans="1:211" ht="135" customHeight="1">
      <c r="T16" s="3"/>
      <c r="AJ16" s="22">
        <f t="shared" si="1"/>
        <v>10</v>
      </c>
      <c r="AK16" s="23">
        <v>0</v>
      </c>
      <c r="AL16" s="24" t="s">
        <v>24</v>
      </c>
      <c r="AM16" s="31" t="s">
        <v>25</v>
      </c>
      <c r="AN16" s="24" t="s">
        <v>26</v>
      </c>
      <c r="AO16" s="27">
        <v>8</v>
      </c>
      <c r="AP16" s="27" t="s">
        <v>36</v>
      </c>
      <c r="AQ16" s="28" t="s">
        <v>27</v>
      </c>
      <c r="AR16" s="28"/>
      <c r="AS16" s="32"/>
      <c r="AT16" s="30" t="s">
        <v>99</v>
      </c>
      <c r="AV16" s="22">
        <f t="shared" si="2"/>
        <v>10</v>
      </c>
      <c r="AW16" s="23">
        <v>0</v>
      </c>
      <c r="AX16" s="24" t="s">
        <v>24</v>
      </c>
      <c r="AY16" s="31" t="s">
        <v>25</v>
      </c>
      <c r="AZ16" s="24" t="s">
        <v>26</v>
      </c>
      <c r="BA16" s="27">
        <v>35</v>
      </c>
      <c r="BB16" s="27" t="s">
        <v>36</v>
      </c>
      <c r="BC16" s="35">
        <f>11*10</f>
        <v>110</v>
      </c>
      <c r="BD16" s="35"/>
      <c r="BE16" s="32"/>
      <c r="BF16" s="30" t="s">
        <v>100</v>
      </c>
      <c r="BH16" s="22">
        <f t="shared" si="3"/>
        <v>10</v>
      </c>
      <c r="BI16" s="23">
        <v>0</v>
      </c>
      <c r="BJ16" s="24" t="s">
        <v>24</v>
      </c>
      <c r="BK16" s="31" t="s">
        <v>25</v>
      </c>
      <c r="BL16" s="24" t="s">
        <v>26</v>
      </c>
      <c r="BM16" s="27">
        <v>25</v>
      </c>
      <c r="BN16" s="27" t="s">
        <v>36</v>
      </c>
      <c r="BO16" s="35">
        <f>1*300</f>
        <v>300</v>
      </c>
      <c r="BP16" s="35"/>
      <c r="BQ16" s="32"/>
      <c r="BR16" s="30" t="s">
        <v>101</v>
      </c>
      <c r="BZ16" s="3"/>
      <c r="CA16" s="3"/>
      <c r="CB16" s="3"/>
      <c r="CK16" s="3"/>
      <c r="CL16" s="3"/>
      <c r="CM16" s="3"/>
      <c r="CN16" s="3"/>
      <c r="CR16" s="22">
        <f t="shared" si="6"/>
        <v>10</v>
      </c>
      <c r="CS16" s="23">
        <v>0</v>
      </c>
      <c r="CT16" s="24" t="s">
        <v>24</v>
      </c>
      <c r="CU16" s="31" t="s">
        <v>25</v>
      </c>
      <c r="CV16" s="24" t="s">
        <v>26</v>
      </c>
      <c r="CW16" s="27">
        <v>1500</v>
      </c>
      <c r="CX16" s="27" t="s">
        <v>36</v>
      </c>
      <c r="CY16" s="35">
        <f>360*20</f>
        <v>7200</v>
      </c>
      <c r="CZ16" s="35"/>
      <c r="DA16" s="32"/>
      <c r="DB16" s="33" t="s">
        <v>102</v>
      </c>
    </row>
    <row r="17" spans="36:106" ht="135" customHeight="1">
      <c r="AJ17" s="22">
        <f t="shared" si="1"/>
        <v>11</v>
      </c>
      <c r="AK17" s="23">
        <v>0</v>
      </c>
      <c r="AL17" s="24" t="s">
        <v>24</v>
      </c>
      <c r="AM17" s="31" t="s">
        <v>25</v>
      </c>
      <c r="AN17" s="24" t="s">
        <v>26</v>
      </c>
      <c r="AO17" s="27">
        <v>8</v>
      </c>
      <c r="AP17" s="27" t="s">
        <v>36</v>
      </c>
      <c r="AQ17" s="28" t="s">
        <v>27</v>
      </c>
      <c r="AR17" s="28"/>
      <c r="AS17" s="32"/>
      <c r="AT17" s="30" t="s">
        <v>103</v>
      </c>
      <c r="BA17" s="3"/>
      <c r="BB17" s="3"/>
      <c r="BC17" s="3"/>
      <c r="BD17" s="3"/>
      <c r="BH17" s="22">
        <f t="shared" si="3"/>
        <v>11</v>
      </c>
      <c r="BI17" s="23">
        <v>0</v>
      </c>
      <c r="BJ17" s="24" t="s">
        <v>24</v>
      </c>
      <c r="BK17" s="31" t="s">
        <v>25</v>
      </c>
      <c r="BL17" s="24" t="s">
        <v>26</v>
      </c>
      <c r="BM17" s="27">
        <v>50</v>
      </c>
      <c r="BN17" s="27" t="s">
        <v>36</v>
      </c>
      <c r="BO17" s="35">
        <f>20*12</f>
        <v>240</v>
      </c>
      <c r="BP17" s="35"/>
      <c r="BQ17" s="32"/>
      <c r="BR17" s="30" t="s">
        <v>104</v>
      </c>
      <c r="BZ17" s="3"/>
      <c r="CA17" s="3"/>
      <c r="CB17" s="3"/>
      <c r="CK17" s="3"/>
      <c r="CL17" s="3"/>
      <c r="CM17" s="3"/>
      <c r="CN17" s="3"/>
      <c r="CR17" s="22">
        <f t="shared" si="6"/>
        <v>11</v>
      </c>
      <c r="CS17" s="23">
        <v>0</v>
      </c>
      <c r="CT17" s="24" t="s">
        <v>24</v>
      </c>
      <c r="CU17" s="31" t="s">
        <v>25</v>
      </c>
      <c r="CV17" s="24" t="s">
        <v>26</v>
      </c>
      <c r="CW17" s="27">
        <v>150</v>
      </c>
      <c r="CX17" s="27" t="s">
        <v>36</v>
      </c>
      <c r="CY17" s="35">
        <f>18*10</f>
        <v>180</v>
      </c>
      <c r="CZ17" s="35"/>
      <c r="DA17" s="32"/>
      <c r="DB17" s="33" t="s">
        <v>105</v>
      </c>
    </row>
    <row r="18" spans="36:106" ht="135" customHeight="1">
      <c r="AJ18" s="22">
        <f t="shared" si="1"/>
        <v>12</v>
      </c>
      <c r="AK18" s="23">
        <v>0</v>
      </c>
      <c r="AL18" s="24" t="s">
        <v>24</v>
      </c>
      <c r="AM18" s="31" t="s">
        <v>25</v>
      </c>
      <c r="AN18" s="24" t="s">
        <v>26</v>
      </c>
      <c r="AO18" s="27">
        <v>5</v>
      </c>
      <c r="AP18" s="27" t="s">
        <v>36</v>
      </c>
      <c r="AQ18" s="28" t="s">
        <v>27</v>
      </c>
      <c r="AR18" s="28"/>
      <c r="AS18" s="32"/>
      <c r="AT18" s="30" t="s">
        <v>106</v>
      </c>
      <c r="BA18" s="3"/>
      <c r="BB18" s="3"/>
      <c r="BC18" s="3"/>
      <c r="BD18" s="3"/>
      <c r="BH18" s="22">
        <f t="shared" si="3"/>
        <v>12</v>
      </c>
      <c r="BI18" s="23">
        <v>0</v>
      </c>
      <c r="BJ18" s="24" t="s">
        <v>24</v>
      </c>
      <c r="BK18" s="31" t="s">
        <v>25</v>
      </c>
      <c r="BL18" s="24" t="s">
        <v>26</v>
      </c>
      <c r="BM18" s="27">
        <v>25</v>
      </c>
      <c r="BN18" s="27" t="s">
        <v>36</v>
      </c>
      <c r="BO18" s="35">
        <f>11*11</f>
        <v>121</v>
      </c>
      <c r="BP18" s="35"/>
      <c r="BQ18" s="32"/>
      <c r="BR18" s="30" t="s">
        <v>107</v>
      </c>
      <c r="BZ18" s="3"/>
      <c r="CA18" s="3"/>
      <c r="CB18" s="3"/>
      <c r="CK18" s="3"/>
      <c r="CL18" s="3"/>
      <c r="CM18" s="3"/>
      <c r="CN18" s="3"/>
      <c r="CR18" s="22">
        <f t="shared" si="6"/>
        <v>12</v>
      </c>
      <c r="CS18" s="23">
        <v>0</v>
      </c>
      <c r="CT18" s="24" t="s">
        <v>24</v>
      </c>
      <c r="CU18" s="31" t="s">
        <v>25</v>
      </c>
      <c r="CV18" s="24" t="s">
        <v>26</v>
      </c>
      <c r="CW18" s="27">
        <v>120</v>
      </c>
      <c r="CX18" s="27" t="s">
        <v>36</v>
      </c>
      <c r="CY18" s="35">
        <f>18*10</f>
        <v>180</v>
      </c>
      <c r="CZ18" s="35"/>
      <c r="DA18" s="32"/>
      <c r="DB18" s="33" t="s">
        <v>108</v>
      </c>
    </row>
    <row r="19" spans="36:106" ht="135" customHeight="1">
      <c r="AJ19" s="22">
        <f t="shared" si="1"/>
        <v>13</v>
      </c>
      <c r="AK19" s="23">
        <v>0</v>
      </c>
      <c r="AL19" s="24" t="s">
        <v>24</v>
      </c>
      <c r="AM19" s="31" t="s">
        <v>25</v>
      </c>
      <c r="AN19" s="24" t="s">
        <v>26</v>
      </c>
      <c r="AO19" s="27">
        <v>5</v>
      </c>
      <c r="AP19" s="27" t="s">
        <v>36</v>
      </c>
      <c r="AQ19" s="28" t="s">
        <v>27</v>
      </c>
      <c r="AR19" s="28"/>
      <c r="AS19" s="32"/>
      <c r="AT19" s="30" t="s">
        <v>109</v>
      </c>
      <c r="BA19" s="3"/>
      <c r="BB19" s="3"/>
      <c r="BC19" s="3"/>
      <c r="BD19" s="3"/>
      <c r="BM19" s="3"/>
      <c r="BN19" s="3"/>
      <c r="BO19" s="3"/>
      <c r="BP19" s="3"/>
      <c r="BZ19" s="3"/>
      <c r="CA19" s="3"/>
      <c r="CB19" s="3"/>
      <c r="CK19" s="3"/>
      <c r="CL19" s="3"/>
      <c r="CM19" s="3"/>
      <c r="CN19" s="3"/>
      <c r="CW19" s="3"/>
      <c r="CX19" s="3"/>
      <c r="CY19" s="3"/>
      <c r="CZ19" s="3"/>
    </row>
    <row r="20" spans="36:106" ht="135" customHeight="1">
      <c r="AJ20" s="22">
        <f t="shared" si="1"/>
        <v>14</v>
      </c>
      <c r="AK20" s="23">
        <v>0</v>
      </c>
      <c r="AL20" s="24" t="s">
        <v>24</v>
      </c>
      <c r="AM20" s="31" t="s">
        <v>25</v>
      </c>
      <c r="AN20" s="24" t="s">
        <v>26</v>
      </c>
      <c r="AO20" s="27">
        <v>10</v>
      </c>
      <c r="AP20" s="27" t="s">
        <v>36</v>
      </c>
      <c r="AQ20" s="28" t="s">
        <v>27</v>
      </c>
      <c r="AR20" s="28"/>
      <c r="AS20" s="32"/>
      <c r="AT20" s="30" t="s">
        <v>110</v>
      </c>
      <c r="BA20" s="3"/>
      <c r="BB20" s="3"/>
      <c r="BC20" s="3"/>
      <c r="BD20" s="3"/>
      <c r="BM20" s="3"/>
      <c r="BN20" s="3"/>
      <c r="BO20" s="3"/>
      <c r="BP20" s="3"/>
      <c r="BZ20" s="3"/>
      <c r="CA20" s="3"/>
      <c r="CB20" s="3"/>
      <c r="CK20" s="3"/>
      <c r="CL20" s="3"/>
      <c r="CM20" s="3"/>
      <c r="CN20" s="3"/>
      <c r="CW20" s="3"/>
      <c r="CX20" s="3"/>
      <c r="CY20" s="3"/>
      <c r="CZ20" s="3"/>
    </row>
    <row r="21" spans="36:106" ht="135" customHeight="1">
      <c r="AJ21" s="22">
        <f t="shared" si="1"/>
        <v>15</v>
      </c>
      <c r="AK21" s="23">
        <v>0</v>
      </c>
      <c r="AL21" s="24" t="s">
        <v>24</v>
      </c>
      <c r="AM21" s="31" t="s">
        <v>25</v>
      </c>
      <c r="AN21" s="24" t="s">
        <v>26</v>
      </c>
      <c r="AO21" s="27">
        <v>30</v>
      </c>
      <c r="AP21" s="27" t="s">
        <v>36</v>
      </c>
      <c r="AQ21" s="28" t="s">
        <v>27</v>
      </c>
      <c r="AR21" s="28"/>
      <c r="AS21" s="32"/>
      <c r="AT21" s="30" t="s">
        <v>111</v>
      </c>
      <c r="BA21" s="3"/>
      <c r="BB21" s="3"/>
      <c r="BC21" s="3"/>
      <c r="BD21" s="3"/>
      <c r="BM21" s="3"/>
      <c r="BN21" s="3"/>
      <c r="BO21" s="3"/>
      <c r="BP21" s="3"/>
      <c r="BZ21" s="3"/>
      <c r="CA21" s="3"/>
      <c r="CB21" s="3"/>
      <c r="CK21" s="3"/>
      <c r="CL21" s="3"/>
      <c r="CM21" s="3"/>
      <c r="CN21" s="3"/>
      <c r="CW21" s="3"/>
      <c r="CX21" s="3"/>
      <c r="CY21" s="3"/>
      <c r="CZ21" s="3"/>
    </row>
    <row r="22" spans="36:106" ht="135" customHeight="1">
      <c r="AJ22" s="22">
        <f t="shared" si="1"/>
        <v>16</v>
      </c>
      <c r="AK22" s="23">
        <v>0</v>
      </c>
      <c r="AL22" s="24" t="s">
        <v>24</v>
      </c>
      <c r="AM22" s="31" t="s">
        <v>25</v>
      </c>
      <c r="AN22" s="24" t="s">
        <v>26</v>
      </c>
      <c r="AO22" s="27">
        <v>30</v>
      </c>
      <c r="AP22" s="27" t="s">
        <v>36</v>
      </c>
      <c r="AQ22" s="28" t="s">
        <v>27</v>
      </c>
      <c r="AR22" s="28"/>
      <c r="AS22" s="32"/>
      <c r="AT22" s="30" t="s">
        <v>112</v>
      </c>
      <c r="BA22" s="3"/>
      <c r="BB22" s="3"/>
      <c r="BC22" s="3"/>
      <c r="BD22" s="3"/>
      <c r="BM22" s="3"/>
      <c r="BN22" s="3"/>
      <c r="BO22" s="3"/>
      <c r="BP22" s="3"/>
      <c r="BZ22" s="3"/>
      <c r="CA22" s="3"/>
      <c r="CB22" s="3"/>
      <c r="CK22" s="3"/>
      <c r="CL22" s="3"/>
      <c r="CM22" s="3"/>
      <c r="CN22" s="3"/>
      <c r="CW22" s="3"/>
      <c r="CX22" s="3"/>
      <c r="CY22" s="3"/>
      <c r="CZ22" s="3"/>
    </row>
    <row r="23" spans="36:106" ht="135" customHeight="1">
      <c r="AJ23" s="22">
        <f t="shared" si="1"/>
        <v>17</v>
      </c>
      <c r="AK23" s="23">
        <v>0</v>
      </c>
      <c r="AL23" s="24" t="s">
        <v>24</v>
      </c>
      <c r="AM23" s="31" t="s">
        <v>25</v>
      </c>
      <c r="AN23" s="24" t="s">
        <v>26</v>
      </c>
      <c r="AO23" s="27">
        <v>15</v>
      </c>
      <c r="AP23" s="27" t="s">
        <v>36</v>
      </c>
      <c r="AQ23" s="28" t="s">
        <v>27</v>
      </c>
      <c r="AR23" s="28"/>
      <c r="AS23" s="32"/>
      <c r="AT23" s="30" t="s">
        <v>113</v>
      </c>
      <c r="BA23" s="3"/>
      <c r="BB23" s="3"/>
      <c r="BC23" s="3"/>
      <c r="BD23" s="3"/>
      <c r="BM23" s="3"/>
      <c r="BN23" s="3"/>
      <c r="BO23" s="3"/>
      <c r="BP23" s="3"/>
      <c r="BZ23" s="3"/>
      <c r="CA23" s="3"/>
      <c r="CB23" s="3"/>
      <c r="CK23" s="3"/>
      <c r="CL23" s="3"/>
      <c r="CM23" s="3"/>
      <c r="CN23" s="3"/>
      <c r="CW23" s="3"/>
      <c r="CX23" s="3"/>
      <c r="CY23" s="3"/>
      <c r="CZ23" s="3"/>
    </row>
    <row r="24" spans="36:106" ht="135" customHeight="1">
      <c r="AJ24" s="22">
        <f t="shared" si="1"/>
        <v>18</v>
      </c>
      <c r="AK24" s="23">
        <v>0</v>
      </c>
      <c r="AL24" s="24" t="s">
        <v>24</v>
      </c>
      <c r="AM24" s="31" t="s">
        <v>25</v>
      </c>
      <c r="AN24" s="24" t="s">
        <v>26</v>
      </c>
      <c r="AO24" s="27">
        <v>15</v>
      </c>
      <c r="AP24" s="27" t="s">
        <v>36</v>
      </c>
      <c r="AQ24" s="28" t="s">
        <v>27</v>
      </c>
      <c r="AR24" s="28"/>
      <c r="AS24" s="32"/>
      <c r="AT24" s="30" t="s">
        <v>114</v>
      </c>
      <c r="BA24" s="3"/>
      <c r="BB24" s="3"/>
      <c r="BC24" s="3"/>
      <c r="BD24" s="3"/>
      <c r="BM24" s="3"/>
      <c r="BN24" s="3"/>
      <c r="BO24" s="3"/>
      <c r="BP24" s="3"/>
      <c r="BY24" s="3"/>
      <c r="BZ24" s="3"/>
      <c r="CA24" s="3"/>
      <c r="CB24" s="3"/>
      <c r="CK24" s="3"/>
      <c r="CL24" s="3"/>
      <c r="CM24" s="3"/>
      <c r="CN24" s="3"/>
      <c r="CW24" s="3"/>
      <c r="CX24" s="3"/>
      <c r="CY24" s="3"/>
      <c r="CZ24" s="3"/>
    </row>
    <row r="25" spans="36:106" ht="112">
      <c r="AJ25" s="22">
        <f t="shared" si="1"/>
        <v>19</v>
      </c>
      <c r="AK25" s="23">
        <v>0</v>
      </c>
      <c r="AL25" s="24" t="s">
        <v>24</v>
      </c>
      <c r="AM25" s="31" t="s">
        <v>25</v>
      </c>
      <c r="AN25" s="24" t="s">
        <v>26</v>
      </c>
      <c r="AO25" s="27">
        <v>10</v>
      </c>
      <c r="AP25" s="27" t="s">
        <v>36</v>
      </c>
      <c r="AQ25" s="28" t="s">
        <v>27</v>
      </c>
      <c r="AR25" s="28"/>
      <c r="AS25" s="32"/>
      <c r="AT25" s="30" t="s">
        <v>115</v>
      </c>
    </row>
  </sheetData>
  <mergeCells count="46">
    <mergeCell ref="BT1:CD3"/>
    <mergeCell ref="CF1:CP3"/>
    <mergeCell ref="CR1:DB3"/>
    <mergeCell ref="A1:B2"/>
    <mergeCell ref="C1:F1"/>
    <mergeCell ref="G1:H1"/>
    <mergeCell ref="I1:J1"/>
    <mergeCell ref="L1:V3"/>
    <mergeCell ref="X1:AH3"/>
    <mergeCell ref="C2:F2"/>
    <mergeCell ref="G2:H2"/>
    <mergeCell ref="I2:J2"/>
    <mergeCell ref="D3:F3"/>
    <mergeCell ref="AJ4:AT4"/>
    <mergeCell ref="AV4:BF4"/>
    <mergeCell ref="AJ1:AT3"/>
    <mergeCell ref="AV1:BF3"/>
    <mergeCell ref="BH1:BR3"/>
    <mergeCell ref="AB5:AB6"/>
    <mergeCell ref="G3:J3"/>
    <mergeCell ref="A4:J4"/>
    <mergeCell ref="L4:V4"/>
    <mergeCell ref="X4:AH4"/>
    <mergeCell ref="D5:D6"/>
    <mergeCell ref="E5:E6"/>
    <mergeCell ref="O5:O6"/>
    <mergeCell ref="P5:P6"/>
    <mergeCell ref="AA5:AA6"/>
    <mergeCell ref="BL5:BL6"/>
    <mergeCell ref="BH4:BR4"/>
    <mergeCell ref="BT4:CD4"/>
    <mergeCell ref="CF4:CP4"/>
    <mergeCell ref="CR4:DB4"/>
    <mergeCell ref="AM5:AM6"/>
    <mergeCell ref="AN5:AN6"/>
    <mergeCell ref="AY5:AY6"/>
    <mergeCell ref="AZ5:AZ6"/>
    <mergeCell ref="BK5:BK6"/>
    <mergeCell ref="DG5:DG6"/>
    <mergeCell ref="DH5:DH6"/>
    <mergeCell ref="BW5:BW6"/>
    <mergeCell ref="BX5:BX6"/>
    <mergeCell ref="CI5:CI6"/>
    <mergeCell ref="CJ5:CJ6"/>
    <mergeCell ref="CU5:CU6"/>
    <mergeCell ref="CV5:CV6"/>
  </mergeCells>
  <conditionalFormatting sqref="A4">
    <cfRule type="containsText" dxfId="74" priority="28" operator="containsText" text="Complete Set">
      <formula>NOT(ISERROR(SEARCH("Complete Set",A4)))</formula>
    </cfRule>
  </conditionalFormatting>
  <conditionalFormatting sqref="A5">
    <cfRule type="colorScale" priority="31">
      <colorScale>
        <cfvo type="num" val="0"/>
        <cfvo type="num" val="500"/>
        <color rgb="FFFFFF00"/>
        <color rgb="FFFFFF00"/>
      </colorScale>
    </cfRule>
  </conditionalFormatting>
  <conditionalFormatting sqref="C2">
    <cfRule type="cellIs" dxfId="73" priority="30" operator="equal">
      <formula>0</formula>
    </cfRule>
  </conditionalFormatting>
  <conditionalFormatting sqref="C7:C10 AL7:AL25">
    <cfRule type="cellIs" dxfId="72" priority="25" operator="equal">
      <formula>"Hard Case"</formula>
    </cfRule>
  </conditionalFormatting>
  <conditionalFormatting sqref="G1:G2">
    <cfRule type="cellIs" dxfId="71" priority="1" operator="equal">
      <formula>0</formula>
    </cfRule>
  </conditionalFormatting>
  <conditionalFormatting sqref="I1:I2">
    <cfRule type="cellIs" dxfId="70" priority="29" operator="equal">
      <formula>0</formula>
    </cfRule>
  </conditionalFormatting>
  <conditionalFormatting sqref="L5">
    <cfRule type="colorScale" priority="8">
      <colorScale>
        <cfvo type="num" val="0"/>
        <cfvo type="num" val="500"/>
        <color rgb="FFFFFF00"/>
        <color rgb="FFFFFF00"/>
      </colorScale>
    </cfRule>
  </conditionalFormatting>
  <conditionalFormatting sqref="L1:P3 X1:AB3 AJ1:AN3 AV1:AZ3 BH1:BL3 BT1:BX3 CF1:CJ3 CR1:CV3 DD1:DE4 DJ1:DK4 DP1:DQ4 DV1:DW4 L4 X4 AJ4 AV4 BH4 BT4 CF4 CR4">
    <cfRule type="containsText" dxfId="69" priority="34" operator="containsText" text="Complete Set">
      <formula>NOT(ISERROR(SEARCH("Complete Set",L1)))</formula>
    </cfRule>
  </conditionalFormatting>
  <conditionalFormatting sqref="M7:T10">
    <cfRule type="cellIs" dxfId="68" priority="23" operator="equal">
      <formula>1</formula>
    </cfRule>
  </conditionalFormatting>
  <conditionalFormatting sqref="N7:N10">
    <cfRule type="cellIs" dxfId="67" priority="24" operator="equal">
      <formula>"Hard Case"</formula>
    </cfRule>
  </conditionalFormatting>
  <conditionalFormatting sqref="U1:V3 AG1:AH3 AS1:AT3 BE1:BF3 BQ1:BR3 CC1:CD3 CO1:CP3 DA1:DB3 DG1:DH4 DM1:DN4 DS1:DT4 DY1:DZ4 EE1:EF4 EK1:EL4 EQ1:ER4 EW1:EX4 FC1:FD4 FI1:FJ4 FO1:FP4 FU1:FV4 GA1:GB4 GG1:GH4 GM1:GN4 GS1:GT4 HE1:HF4">
    <cfRule type="containsText" dxfId="66" priority="39" operator="containsText" text="Complete Set">
      <formula>NOT(ISERROR(SEARCH("Complete Set",U1)))</formula>
    </cfRule>
  </conditionalFormatting>
  <conditionalFormatting sqref="X5">
    <cfRule type="colorScale" priority="9">
      <colorScale>
        <cfvo type="num" val="0"/>
        <cfvo type="num" val="500"/>
        <color rgb="FFFFFF00"/>
        <color rgb="FFFFFF00"/>
      </colorScale>
    </cfRule>
  </conditionalFormatting>
  <conditionalFormatting sqref="Y7:AF14">
    <cfRule type="cellIs" dxfId="65" priority="21" operator="equal">
      <formula>1</formula>
    </cfRule>
  </conditionalFormatting>
  <conditionalFormatting sqref="Z7:Z14">
    <cfRule type="cellIs" dxfId="64" priority="22" operator="equal">
      <formula>"Hard Case"</formula>
    </cfRule>
  </conditionalFormatting>
  <conditionalFormatting sqref="AJ5">
    <cfRule type="colorScale" priority="10">
      <colorScale>
        <cfvo type="num" val="0"/>
        <cfvo type="num" val="500"/>
        <color rgb="FFFFFF00"/>
        <color rgb="FFFFFF00"/>
      </colorScale>
    </cfRule>
  </conditionalFormatting>
  <conditionalFormatting sqref="AK8:AP25 AQ11">
    <cfRule type="cellIs" dxfId="63" priority="26" operator="equal">
      <formula>1</formula>
    </cfRule>
  </conditionalFormatting>
  <conditionalFormatting sqref="AK7:AR7 B7:H10 AQ8:AR10 AQ12:AR25">
    <cfRule type="cellIs" dxfId="62" priority="27" operator="equal">
      <formula>1</formula>
    </cfRule>
  </conditionalFormatting>
  <conditionalFormatting sqref="AV5">
    <cfRule type="colorScale" priority="5">
      <colorScale>
        <cfvo type="num" val="0"/>
        <cfvo type="num" val="500"/>
        <color rgb="FFFFFF00"/>
        <color rgb="FFFFFF00"/>
      </colorScale>
    </cfRule>
  </conditionalFormatting>
  <conditionalFormatting sqref="AW7:BD16">
    <cfRule type="cellIs" dxfId="61" priority="19" operator="equal">
      <formula>1</formula>
    </cfRule>
  </conditionalFormatting>
  <conditionalFormatting sqref="AX7:AX16">
    <cfRule type="cellIs" dxfId="60" priority="20" operator="equal">
      <formula>"Hard Case"</formula>
    </cfRule>
  </conditionalFormatting>
  <conditionalFormatting sqref="BH5">
    <cfRule type="colorScale" priority="6">
      <colorScale>
        <cfvo type="num" val="0"/>
        <cfvo type="num" val="500"/>
        <color rgb="FFFFFF00"/>
        <color rgb="FFFFFF00"/>
      </colorScale>
    </cfRule>
  </conditionalFormatting>
  <conditionalFormatting sqref="BI7:BP18">
    <cfRule type="cellIs" dxfId="59" priority="17" operator="equal">
      <formula>1</formula>
    </cfRule>
  </conditionalFormatting>
  <conditionalFormatting sqref="BJ7:BJ18">
    <cfRule type="cellIs" dxfId="58" priority="18" operator="equal">
      <formula>"Hard Case"</formula>
    </cfRule>
  </conditionalFormatting>
  <conditionalFormatting sqref="BT5">
    <cfRule type="colorScale" priority="7">
      <colorScale>
        <cfvo type="num" val="0"/>
        <cfvo type="num" val="500"/>
        <color rgb="FFFFFF00"/>
        <color rgb="FFFFFF00"/>
      </colorScale>
    </cfRule>
  </conditionalFormatting>
  <conditionalFormatting sqref="BU7:CB14">
    <cfRule type="cellIs" dxfId="57" priority="15" operator="equal">
      <formula>1</formula>
    </cfRule>
  </conditionalFormatting>
  <conditionalFormatting sqref="BV7:BV14">
    <cfRule type="cellIs" dxfId="56" priority="16" operator="equal">
      <formula>"Hard Case"</formula>
    </cfRule>
  </conditionalFormatting>
  <conditionalFormatting sqref="CF5">
    <cfRule type="colorScale" priority="2">
      <colorScale>
        <cfvo type="num" val="0"/>
        <cfvo type="num" val="500"/>
        <color rgb="FFFFFF00"/>
        <color rgb="FFFFFF00"/>
      </colorScale>
    </cfRule>
  </conditionalFormatting>
  <conditionalFormatting sqref="CG7:CN15">
    <cfRule type="cellIs" dxfId="55" priority="13" operator="equal">
      <formula>1</formula>
    </cfRule>
  </conditionalFormatting>
  <conditionalFormatting sqref="CH7:CH15">
    <cfRule type="cellIs" dxfId="54" priority="14" operator="equal">
      <formula>"Hard Case"</formula>
    </cfRule>
  </conditionalFormatting>
  <conditionalFormatting sqref="CR5">
    <cfRule type="colorScale" priority="3">
      <colorScale>
        <cfvo type="num" val="0"/>
        <cfvo type="num" val="500"/>
        <color rgb="FFFFFF00"/>
        <color rgb="FFFFFF00"/>
      </colorScale>
    </cfRule>
  </conditionalFormatting>
  <conditionalFormatting sqref="CS7:CZ18">
    <cfRule type="cellIs" dxfId="53" priority="11" operator="equal">
      <formula>1</formula>
    </cfRule>
  </conditionalFormatting>
  <conditionalFormatting sqref="CT7:CT18">
    <cfRule type="cellIs" dxfId="52" priority="12" operator="equal">
      <formula>"Hard Case"</formula>
    </cfRule>
  </conditionalFormatting>
  <conditionalFormatting sqref="DD5">
    <cfRule type="colorScale" priority="4">
      <colorScale>
        <cfvo type="num" val="0"/>
        <cfvo type="num" val="500"/>
        <color rgb="FFFFFF00"/>
        <color rgb="FFFFFF00"/>
      </colorScale>
    </cfRule>
  </conditionalFormatting>
  <conditionalFormatting sqref="DP5">
    <cfRule type="colorScale" priority="32">
      <colorScale>
        <cfvo type="num" val="0"/>
        <cfvo type="num" val="500"/>
        <color rgb="FFFFFF00"/>
        <color rgb="FFFFFF00"/>
      </colorScale>
    </cfRule>
  </conditionalFormatting>
  <conditionalFormatting sqref="DV5">
    <cfRule type="colorScale" priority="33">
      <colorScale>
        <cfvo type="num" val="0"/>
        <cfvo type="num" val="500"/>
        <color rgb="FFFFFF00"/>
        <color rgb="FFFFFF00"/>
      </colorScale>
    </cfRule>
  </conditionalFormatting>
  <conditionalFormatting sqref="EB1:EC4 EH1:EI4 EN1:EO4 ET1:EU4 EZ1:FA4 FF1:FG4 FL1:FM4 FR1:FS4 FX1:FY4 GD1:GE4 GJ1:GK4 GP1:GQ4 HB1:HC4">
    <cfRule type="containsText" dxfId="51" priority="38" operator="containsText" text="Complete Set">
      <formula>NOT(ISERROR(SEARCH("Complete Set",EB1)))</formula>
    </cfRule>
  </conditionalFormatting>
  <conditionalFormatting sqref="GV5 GP5 HB5 GJ5 GD5 FX5 FR5 FL5 FF5 EZ5 ET5 EN5 EH5 EB5">
    <cfRule type="colorScale" priority="37">
      <colorScale>
        <cfvo type="num" val="0"/>
        <cfvo type="num" val="500"/>
        <color rgb="FFFFFF00"/>
        <color rgb="FFFFFF00"/>
      </colorScale>
    </cfRule>
  </conditionalFormatting>
  <conditionalFormatting sqref="GV1:GW4">
    <cfRule type="containsText" dxfId="50" priority="35" operator="containsText" text="Complete Set">
      <formula>NOT(ISERROR(SEARCH("Complete Set",GV1)))</formula>
    </cfRule>
  </conditionalFormatting>
  <conditionalFormatting sqref="GY1:GZ4">
    <cfRule type="containsText" dxfId="49" priority="36" operator="containsText" text="Complete Set">
      <formula>NOT(ISERROR(SEARCH("Complete Set",GY1)))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E8B83D-EF45-49D2-AECB-DA047E851955}">
          <x14:formula1>
            <xm:f>DropDown!$B$2:$B$65</xm:f>
          </x14:formula1>
          <xm:sqref>AD7:AD14 AP7:AP25 R7:R10 BB7:BB16 BN7:BN18 BZ7:BZ14 CL7:CL15 G7:G10 CX7:CX18</xm:sqref>
        </x14:dataValidation>
        <x14:dataValidation type="list" allowBlank="1" showInputMessage="1" showErrorMessage="1" xr:uid="{355D15E3-B780-4EB5-8890-CD3661645C2B}">
          <x14:formula1>
            <xm:f>DropDown!$E$3:$E$4</xm:f>
          </x14:formula1>
          <xm:sqref>N7:N10 Z7:Z14 AX7:AX16 BJ7:BJ18 BV7:BV14 CH7:CH15 CT7:CT18 AL7:AL25 C7:C10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9F82-C70B-4A19-BCFA-A9008E80AD2F}">
  <sheetPr>
    <tabColor theme="0"/>
  </sheetPr>
  <dimension ref="A1:IU18"/>
  <sheetViews>
    <sheetView zoomScale="40" zoomScaleNormal="40" workbookViewId="0">
      <selection activeCell="Q10" sqref="Q10"/>
    </sheetView>
  </sheetViews>
  <sheetFormatPr baseColWidth="10" defaultColWidth="8.83203125" defaultRowHeight="15"/>
  <cols>
    <col min="1" max="1" width="13.83203125" style="3" customWidth="1"/>
    <col min="2" max="3" width="5.5" style="3" customWidth="1"/>
    <col min="4" max="5" width="7.5" style="3" customWidth="1"/>
    <col min="6" max="6" width="15.5" style="36" customWidth="1"/>
    <col min="7" max="8" width="16.33203125" style="36" customWidth="1"/>
    <col min="9" max="9" width="22.5" style="3" customWidth="1"/>
    <col min="10" max="10" width="8.83203125" style="3"/>
    <col min="11" max="11" width="3.5" style="1" customWidth="1"/>
    <col min="12" max="12" width="11.5" style="3" customWidth="1"/>
    <col min="13" max="14" width="5.5" style="3" customWidth="1"/>
    <col min="15" max="16" width="7.5" style="3" customWidth="1"/>
    <col min="17" max="20" width="12.5" style="36" customWidth="1"/>
    <col min="21" max="21" width="17.5" style="3" customWidth="1"/>
    <col min="22" max="22" width="9.1640625" style="3" customWidth="1"/>
    <col min="23" max="23" width="3.5" style="1" customWidth="1"/>
    <col min="24" max="24" width="11.5" style="3" customWidth="1"/>
    <col min="25" max="26" width="5.5" style="3" customWidth="1"/>
    <col min="27" max="28" width="7.5" style="3" customWidth="1"/>
    <col min="29" max="32" width="12.5" style="36" customWidth="1"/>
    <col min="33" max="33" width="17.5" style="3" customWidth="1"/>
    <col min="34" max="34" width="9.1640625" style="3" customWidth="1"/>
    <col min="35" max="35" width="3.5" style="1" customWidth="1"/>
    <col min="36" max="36" width="11.5" style="3" customWidth="1"/>
    <col min="37" max="38" width="5.5" style="3" customWidth="1"/>
    <col min="39" max="40" width="7.5" style="3" customWidth="1"/>
    <col min="41" max="41" width="12.5" style="36" customWidth="1"/>
    <col min="42" max="44" width="12.5" style="40" customWidth="1"/>
    <col min="45" max="45" width="17.5" style="3" customWidth="1"/>
    <col min="46" max="46" width="9.1640625" style="3" customWidth="1"/>
    <col min="47" max="47" width="3.5" style="1" customWidth="1"/>
    <col min="48" max="48" width="11.5" style="3" customWidth="1"/>
    <col min="49" max="50" width="5.5" style="3" customWidth="1"/>
    <col min="51" max="52" width="7.5" style="3" customWidth="1"/>
    <col min="53" max="53" width="12.5" style="36" customWidth="1"/>
    <col min="54" max="56" width="12.5" style="40" customWidth="1"/>
    <col min="57" max="57" width="17.5" style="3" customWidth="1"/>
    <col min="58" max="58" width="9.1640625" style="3" customWidth="1"/>
    <col min="59" max="59" width="3.5" style="1" customWidth="1"/>
    <col min="60" max="60" width="11.5" style="3" customWidth="1"/>
    <col min="61" max="62" width="5.5" style="3" customWidth="1"/>
    <col min="63" max="64" width="7.5" style="3" customWidth="1"/>
    <col min="65" max="65" width="12.5" style="36" customWidth="1"/>
    <col min="66" max="68" width="12.5" style="40" customWidth="1"/>
    <col min="69" max="69" width="17.5" style="3" customWidth="1"/>
    <col min="70" max="70" width="9.1640625" style="3" customWidth="1"/>
    <col min="71" max="71" width="3.5" style="1" customWidth="1"/>
    <col min="72" max="72" width="11.5" style="3" customWidth="1"/>
    <col min="73" max="74" width="5.5" style="3" customWidth="1"/>
    <col min="75" max="76" width="7.5" style="3" customWidth="1"/>
    <col min="77" max="77" width="12.5" style="36" customWidth="1"/>
    <col min="78" max="80" width="12.5" style="40" customWidth="1"/>
    <col min="81" max="81" width="17.5" style="3" customWidth="1"/>
    <col min="82" max="82" width="9.1640625" style="42" customWidth="1"/>
    <col min="83" max="83" width="3.5" style="1" customWidth="1"/>
    <col min="84" max="84" width="11.5" style="3" customWidth="1"/>
    <col min="85" max="86" width="5.5" style="3" customWidth="1"/>
    <col min="87" max="88" width="7.5" style="3" customWidth="1"/>
    <col min="89" max="89" width="12.5" style="36" customWidth="1"/>
    <col min="90" max="92" width="12.5" style="40" customWidth="1"/>
    <col min="93" max="93" width="17.5" style="3" customWidth="1"/>
    <col min="94" max="94" width="9.1640625" style="3" customWidth="1"/>
    <col min="95" max="95" width="3.5" style="1" customWidth="1"/>
    <col min="96" max="96" width="11.5" style="3" customWidth="1"/>
    <col min="97" max="98" width="5.5" style="3" customWidth="1"/>
    <col min="99" max="100" width="7.5" style="3" customWidth="1"/>
    <col min="101" max="101" width="12.5" style="36" customWidth="1"/>
    <col min="102" max="104" width="12.5" style="40" customWidth="1"/>
    <col min="105" max="105" width="17.5" style="3" customWidth="1"/>
    <col min="106" max="106" width="9.1640625" style="3" customWidth="1"/>
    <col min="107" max="107" width="3.5" style="1" customWidth="1"/>
    <col min="108" max="108" width="11.5" style="3" customWidth="1"/>
    <col min="109" max="110" width="5.5" style="3" customWidth="1"/>
    <col min="111" max="112" width="7.5" style="3" customWidth="1"/>
    <col min="113" max="113" width="12.5" style="36" customWidth="1"/>
    <col min="114" max="115" width="12.5" style="40" customWidth="1"/>
    <col min="116" max="116" width="12.5" style="58" customWidth="1"/>
    <col min="117" max="117" width="17.5" style="3" customWidth="1"/>
    <col min="118" max="118" width="9.1640625" style="3" customWidth="1"/>
    <col min="119" max="119" width="3.5" style="1" customWidth="1"/>
    <col min="120" max="120" width="11.5" style="3" customWidth="1"/>
    <col min="121" max="122" width="5.5" style="3" customWidth="1"/>
    <col min="123" max="124" width="7.5" style="3" customWidth="1"/>
    <col min="125" max="125" width="12.5" style="36" customWidth="1"/>
    <col min="126" max="126" width="12.5" style="40" customWidth="1"/>
    <col min="127" max="127" width="14.5" style="40" customWidth="1"/>
    <col min="128" max="128" width="12.5" style="40" customWidth="1"/>
    <col min="129" max="129" width="17.5" style="3" customWidth="1"/>
    <col min="130" max="130" width="9.1640625" style="3" customWidth="1"/>
    <col min="131" max="131" width="3.5" style="1" customWidth="1"/>
    <col min="132" max="132" width="11.5" style="3" customWidth="1"/>
    <col min="133" max="134" width="5.5" style="3" customWidth="1"/>
    <col min="135" max="136" width="7.5" style="3" customWidth="1"/>
    <col min="137" max="137" width="12.5" style="36" customWidth="1"/>
    <col min="138" max="138" width="12.5" style="40" customWidth="1"/>
    <col min="139" max="139" width="14.5" style="40" customWidth="1"/>
    <col min="140" max="140" width="12.5" style="58" customWidth="1"/>
    <col min="141" max="141" width="17.5" style="3" customWidth="1"/>
    <col min="142" max="142" width="9.1640625" style="3" customWidth="1"/>
    <col min="143" max="143" width="3.5" style="1" customWidth="1"/>
    <col min="144" max="144" width="11.5" style="3" customWidth="1"/>
    <col min="145" max="146" width="5.5" style="3" customWidth="1"/>
    <col min="147" max="148" width="7.5" style="3" customWidth="1"/>
    <col min="149" max="149" width="14.1640625" style="36" customWidth="1"/>
    <col min="150" max="150" width="12.5" style="59" customWidth="1"/>
    <col min="151" max="151" width="15" style="40" customWidth="1"/>
    <col min="152" max="152" width="12.5" style="58" customWidth="1"/>
    <col min="153" max="153" width="17.5" style="3" customWidth="1"/>
    <col min="154" max="154" width="9.1640625" style="42" customWidth="1"/>
    <col min="155" max="155" width="3.5" style="1" customWidth="1"/>
    <col min="156" max="156" width="11.5" style="3" customWidth="1"/>
    <col min="157" max="158" width="5.5" style="3" customWidth="1"/>
    <col min="159" max="160" width="7.5" style="3" customWidth="1"/>
    <col min="161" max="161" width="12.5" style="36" customWidth="1"/>
    <col min="162" max="162" width="12.5" style="40" customWidth="1"/>
    <col min="163" max="163" width="15.5" style="40" customWidth="1"/>
    <col min="164" max="164" width="12.5" style="58" customWidth="1"/>
    <col min="165" max="165" width="17.5" style="3" customWidth="1"/>
    <col min="166" max="166" width="9.1640625" style="41" customWidth="1"/>
    <col min="167" max="167" width="3.5" style="1" customWidth="1"/>
    <col min="168" max="168" width="11.5" style="3" customWidth="1"/>
    <col min="169" max="170" width="5.5" style="3" customWidth="1"/>
    <col min="171" max="172" width="7.5" style="3" customWidth="1"/>
    <col min="173" max="173" width="14.5" style="36" customWidth="1"/>
    <col min="174" max="174" width="12.5" style="40" customWidth="1"/>
    <col min="175" max="175" width="16.5" style="40" customWidth="1"/>
    <col min="176" max="176" width="12.5" style="58" customWidth="1"/>
    <col min="177" max="177" width="17.5" style="3" customWidth="1"/>
    <col min="178" max="178" width="9.1640625" style="3" customWidth="1"/>
    <col min="179" max="179" width="3.5" style="1" customWidth="1"/>
    <col min="180" max="180" width="11.5" style="3" customWidth="1"/>
    <col min="181" max="182" width="5.5" style="3" customWidth="1"/>
    <col min="183" max="184" width="7.5" style="3" customWidth="1"/>
    <col min="185" max="188" width="12.5" style="3" customWidth="1"/>
    <col min="189" max="189" width="17.5" style="3" customWidth="1"/>
    <col min="190" max="190" width="9.1640625" style="3" customWidth="1"/>
    <col min="191" max="191" width="3.5" style="3" customWidth="1"/>
    <col min="192" max="192" width="11.5" style="3" customWidth="1"/>
    <col min="193" max="194" width="5.5" style="3" customWidth="1"/>
    <col min="195" max="196" width="7.5" style="3" customWidth="1"/>
    <col min="197" max="200" width="12.5" style="3" customWidth="1"/>
    <col min="201" max="201" width="17.5" style="3" customWidth="1"/>
    <col min="202" max="202" width="9.1640625" style="3" customWidth="1"/>
    <col min="203" max="203" width="3.5" style="3" customWidth="1"/>
    <col min="204" max="204" width="11.5" style="3" customWidth="1"/>
    <col min="205" max="206" width="5.5" style="3" customWidth="1"/>
    <col min="207" max="208" width="7.5" style="3" customWidth="1"/>
    <col min="209" max="212" width="12.5" style="3" customWidth="1"/>
    <col min="213" max="213" width="17.5" style="3" customWidth="1"/>
    <col min="214" max="214" width="9.1640625" style="3" customWidth="1"/>
    <col min="215" max="215" width="3.5" style="3" customWidth="1"/>
    <col min="216" max="216" width="11.5" style="3" customWidth="1"/>
    <col min="217" max="218" width="5.5" style="3" customWidth="1"/>
    <col min="219" max="220" width="7.5" style="3" customWidth="1"/>
    <col min="221" max="224" width="12.5" style="3" customWidth="1"/>
    <col min="225" max="225" width="17.5" style="3" customWidth="1"/>
    <col min="226" max="226" width="9.1640625" style="3" customWidth="1"/>
    <col min="227" max="227" width="3.5" style="3" customWidth="1"/>
    <col min="228" max="228" width="11.5" style="3" customWidth="1"/>
    <col min="229" max="230" width="5.5" style="3" customWidth="1"/>
    <col min="231" max="232" width="7.5" style="3" customWidth="1"/>
    <col min="233" max="236" width="12.5" style="3" customWidth="1"/>
    <col min="237" max="237" width="17.5" style="3" customWidth="1"/>
    <col min="238" max="238" width="9.1640625" style="3" customWidth="1"/>
    <col min="239" max="239" width="3.5" style="3" customWidth="1"/>
    <col min="240" max="240" width="11.5" style="3" customWidth="1"/>
    <col min="241" max="242" width="5.5" style="3" customWidth="1"/>
    <col min="243" max="244" width="7.5" style="3" customWidth="1"/>
    <col min="245" max="248" width="12.5" style="3" customWidth="1"/>
    <col min="249" max="249" width="17.5" style="3" customWidth="1"/>
    <col min="250" max="250" width="9.1640625" style="3" customWidth="1"/>
    <col min="251" max="251" width="3.5" style="3" customWidth="1"/>
    <col min="252" max="252" width="11.5" style="3" customWidth="1"/>
    <col min="253" max="254" width="5.5" style="3" customWidth="1"/>
    <col min="255" max="255" width="7.5" style="3" customWidth="1"/>
    <col min="256" max="256" width="7.5" customWidth="1"/>
    <col min="257" max="260" width="12.5" customWidth="1"/>
    <col min="261" max="261" width="17.5" customWidth="1"/>
    <col min="262" max="262" width="9.1640625" customWidth="1"/>
    <col min="263" max="263" width="3.5" customWidth="1"/>
    <col min="264" max="264" width="11.5" customWidth="1"/>
    <col min="265" max="266" width="5.5" customWidth="1"/>
    <col min="267" max="268" width="7.5" customWidth="1"/>
    <col min="269" max="270" width="12.5" customWidth="1"/>
    <col min="271" max="271" width="13.83203125" customWidth="1"/>
    <col min="272" max="272" width="12.5" customWidth="1"/>
    <col min="273" max="273" width="17.5" customWidth="1"/>
    <col min="274" max="274" width="9.1640625" customWidth="1"/>
    <col min="275" max="275" width="3.5" customWidth="1"/>
    <col min="276" max="276" width="11.5" customWidth="1"/>
    <col min="277" max="278" width="5.5" customWidth="1"/>
    <col min="279" max="280" width="7.5" customWidth="1"/>
    <col min="281" max="284" width="12.5" customWidth="1"/>
    <col min="285" max="285" width="17.5" customWidth="1"/>
    <col min="286" max="286" width="9.1640625" customWidth="1"/>
    <col min="287" max="287" width="3.5" customWidth="1"/>
    <col min="288" max="288" width="11.5" customWidth="1"/>
    <col min="289" max="290" width="5.5" customWidth="1"/>
    <col min="291" max="292" width="7.5" customWidth="1"/>
    <col min="293" max="296" width="12.5" customWidth="1"/>
    <col min="297" max="297" width="17.5" customWidth="1"/>
    <col min="298" max="298" width="9.1640625" customWidth="1"/>
    <col min="299" max="299" width="3.5" customWidth="1"/>
    <col min="300" max="300" width="11.5" customWidth="1"/>
    <col min="301" max="302" width="5.5" customWidth="1"/>
    <col min="303" max="304" width="7.5" customWidth="1"/>
    <col min="305" max="308" width="12.5" customWidth="1"/>
    <col min="309" max="309" width="17.5" customWidth="1"/>
    <col min="310" max="310" width="9.1640625" customWidth="1"/>
    <col min="311" max="311" width="3.5" customWidth="1"/>
    <col min="312" max="312" width="11.5" customWidth="1"/>
    <col min="313" max="314" width="5.5" customWidth="1"/>
    <col min="315" max="316" width="7.5" customWidth="1"/>
    <col min="317" max="320" width="12.5" customWidth="1"/>
    <col min="321" max="321" width="17.5" customWidth="1"/>
    <col min="322" max="322" width="9.1640625" customWidth="1"/>
    <col min="323" max="323" width="3.5" customWidth="1"/>
    <col min="324" max="324" width="11.5" customWidth="1"/>
    <col min="325" max="326" width="5.5" customWidth="1"/>
    <col min="327" max="328" width="7.5" customWidth="1"/>
    <col min="329" max="332" width="12.5" customWidth="1"/>
    <col min="333" max="333" width="17.5" customWidth="1"/>
    <col min="334" max="334" width="9.1640625" customWidth="1"/>
    <col min="335" max="335" width="3.5" customWidth="1"/>
    <col min="336" max="336" width="11.5" customWidth="1"/>
    <col min="337" max="338" width="5.5" customWidth="1"/>
    <col min="339" max="340" width="7.5" customWidth="1"/>
    <col min="341" max="344" width="12.5" customWidth="1"/>
    <col min="345" max="345" width="17.5" customWidth="1"/>
    <col min="346" max="346" width="9.1640625" customWidth="1"/>
    <col min="347" max="347" width="3.5" customWidth="1"/>
    <col min="348" max="348" width="12.5" customWidth="1"/>
    <col min="349" max="349" width="17.5" customWidth="1"/>
    <col min="350" max="350" width="9.1640625" customWidth="1"/>
    <col min="351" max="351" width="3.5" customWidth="1"/>
    <col min="352" max="352" width="11.5" customWidth="1"/>
    <col min="353" max="355" width="5.5" customWidth="1"/>
    <col min="356" max="356" width="12.5" customWidth="1"/>
    <col min="357" max="357" width="17.5" customWidth="1"/>
    <col min="358" max="358" width="9.1640625" customWidth="1"/>
    <col min="359" max="359" width="3.5" customWidth="1"/>
    <col min="360" max="360" width="11.5" customWidth="1"/>
    <col min="361" max="363" width="5.5" customWidth="1"/>
    <col min="364" max="364" width="12.5" customWidth="1"/>
    <col min="365" max="365" width="17.5" customWidth="1"/>
    <col min="366" max="366" width="9.1640625" customWidth="1"/>
    <col min="367" max="367" width="3.5" customWidth="1"/>
    <col min="368" max="368" width="13.83203125" customWidth="1"/>
    <col min="369" max="369" width="7.5" customWidth="1"/>
    <col min="370" max="370" width="15.5" customWidth="1"/>
    <col min="371" max="371" width="20.83203125" customWidth="1"/>
    <col min="373" max="373" width="5" customWidth="1"/>
    <col min="374" max="374" width="13.83203125" customWidth="1"/>
    <col min="375" max="375" width="7.5" customWidth="1"/>
    <col min="376" max="376" width="15.5" customWidth="1"/>
    <col min="377" max="377" width="20.5" customWidth="1"/>
    <col min="379" max="379" width="5" customWidth="1"/>
    <col min="380" max="380" width="13.83203125" customWidth="1"/>
    <col min="381" max="381" width="7.5" customWidth="1"/>
    <col min="382" max="382" width="15.5" customWidth="1"/>
    <col min="383" max="383" width="22.1640625" customWidth="1"/>
    <col min="385" max="385" width="5" customWidth="1"/>
    <col min="386" max="386" width="13.83203125" customWidth="1"/>
    <col min="387" max="387" width="7.5" customWidth="1"/>
    <col min="388" max="388" width="15.5" customWidth="1"/>
    <col min="389" max="389" width="20" customWidth="1"/>
    <col min="391" max="391" width="5" customWidth="1"/>
    <col min="392" max="392" width="13.83203125" customWidth="1"/>
    <col min="393" max="393" width="7.5" customWidth="1"/>
    <col min="394" max="394" width="15.5" customWidth="1"/>
    <col min="395" max="395" width="19.1640625" customWidth="1"/>
    <col min="397" max="397" width="5" customWidth="1"/>
    <col min="398" max="398" width="13.83203125" customWidth="1"/>
    <col min="399" max="399" width="7.5" customWidth="1"/>
    <col min="400" max="400" width="15.5" customWidth="1"/>
    <col min="401" max="401" width="20.5" customWidth="1"/>
    <col min="403" max="403" width="5" customWidth="1"/>
    <col min="404" max="404" width="13.83203125" customWidth="1"/>
    <col min="405" max="405" width="7.5" customWidth="1"/>
    <col min="406" max="406" width="15.5" customWidth="1"/>
    <col min="407" max="407" width="20" customWidth="1"/>
    <col min="409" max="409" width="5" customWidth="1"/>
    <col min="410" max="410" width="13.83203125" customWidth="1"/>
    <col min="411" max="411" width="7.5" customWidth="1"/>
    <col min="412" max="412" width="15.5" customWidth="1"/>
    <col min="413" max="413" width="19.1640625" customWidth="1"/>
    <col min="415" max="415" width="5" customWidth="1"/>
    <col min="416" max="416" width="13.83203125" customWidth="1"/>
    <col min="417" max="417" width="7.5" customWidth="1"/>
    <col min="418" max="418" width="15.5" customWidth="1"/>
    <col min="419" max="419" width="20" customWidth="1"/>
    <col min="421" max="421" width="5" customWidth="1"/>
    <col min="422" max="422" width="13.83203125" customWidth="1"/>
    <col min="423" max="423" width="7.5" customWidth="1"/>
    <col min="424" max="424" width="15.5" customWidth="1"/>
    <col min="425" max="425" width="20" customWidth="1"/>
    <col min="427" max="427" width="5" customWidth="1"/>
    <col min="428" max="428" width="13.83203125" customWidth="1"/>
    <col min="429" max="429" width="7.5" customWidth="1"/>
    <col min="430" max="430" width="15.5" customWidth="1"/>
    <col min="431" max="431" width="20" customWidth="1"/>
    <col min="433" max="433" width="5" customWidth="1"/>
    <col min="434" max="434" width="13.83203125" customWidth="1"/>
    <col min="435" max="435" width="7.5" customWidth="1"/>
    <col min="436" max="436" width="15.5" customWidth="1"/>
    <col min="437" max="437" width="20.5" customWidth="1"/>
    <col min="439" max="439" width="5" customWidth="1"/>
  </cols>
  <sheetData>
    <row r="1" spans="1:254" s="45" customFormat="1" ht="24" customHeight="1">
      <c r="A1" s="90" t="s">
        <v>116</v>
      </c>
      <c r="B1" s="91"/>
      <c r="C1" s="79">
        <f>A5+L5+X5+AJ5+AV5+BH5+BT5+CF5+CR5+DD5+DP5+EB5+EN5+EZ5+FL5</f>
        <v>101</v>
      </c>
      <c r="D1" s="80"/>
      <c r="E1" s="80"/>
      <c r="F1" s="81"/>
      <c r="G1" s="82">
        <f>C6+N6+Z6+AL6+AX6+BJ6+BV6+CH6+CT6+DF6+DR6+ED6+EP6+FB6+FN6</f>
        <v>21</v>
      </c>
      <c r="H1" s="82"/>
      <c r="I1" s="83">
        <f>C1-G1</f>
        <v>80</v>
      </c>
      <c r="J1" s="83"/>
      <c r="K1" s="2"/>
      <c r="L1" s="76" t="str">
        <f>IF(L5=M6, "Complete Set", "")</f>
        <v/>
      </c>
      <c r="M1" s="76"/>
      <c r="N1" s="76"/>
      <c r="O1" s="76"/>
      <c r="P1" s="76"/>
      <c r="Q1" s="76"/>
      <c r="R1" s="76"/>
      <c r="S1" s="76"/>
      <c r="T1" s="76"/>
      <c r="U1" s="76"/>
      <c r="V1" s="76"/>
      <c r="W1" s="2"/>
      <c r="X1" s="76" t="str">
        <f>IF(X5=Y6, "Complete Set", "")</f>
        <v/>
      </c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2"/>
      <c r="AJ1" s="76" t="str">
        <f>IF(AJ5=AK6, "Complete Set", "")</f>
        <v/>
      </c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2"/>
      <c r="AV1" s="76" t="str">
        <f>IF(AV5=AW6, "Complete Set", "")</f>
        <v/>
      </c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2"/>
      <c r="BH1" s="76" t="str">
        <f>IF(BH5=BI6, "Complete Set", "")</f>
        <v/>
      </c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2"/>
      <c r="BT1" s="76" t="str">
        <f>IF(BT5=BU6, "Complete Set", "")</f>
        <v/>
      </c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2"/>
      <c r="CF1" s="76" t="str">
        <f>IF(CF5=CG6, "Complete Set", "")</f>
        <v/>
      </c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2"/>
      <c r="CR1" s="76" t="str">
        <f>IF(CR5=CS6, "Complete Set", "")</f>
        <v/>
      </c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2"/>
      <c r="DD1" s="76" t="str">
        <f>IF(DD5=DE6, "Complete Set", "")</f>
        <v/>
      </c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2"/>
      <c r="DP1" s="76" t="str">
        <f>IF(DP5=DQ6, "Complete Set", "")</f>
        <v/>
      </c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2"/>
      <c r="EB1" s="76" t="str">
        <f>IF(EB5=EC6, "Complete Set", "")</f>
        <v/>
      </c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2"/>
      <c r="EN1" s="76" t="str">
        <f>IF(EN5=EO6, "Complete Set", "")</f>
        <v/>
      </c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2"/>
      <c r="EZ1" s="76" t="str">
        <f>IF(EZ5=FA6, "Complete Set", "")</f>
        <v/>
      </c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2"/>
      <c r="FL1" s="76" t="str">
        <f>IF(FL5=FM6, "Complete Set", "")</f>
        <v/>
      </c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2"/>
      <c r="FX1" s="43"/>
      <c r="FY1" s="43"/>
      <c r="FZ1" s="43"/>
      <c r="GA1" s="44"/>
      <c r="GB1" s="43"/>
      <c r="GC1" s="43"/>
      <c r="GD1" s="43"/>
      <c r="GE1" s="43"/>
      <c r="GF1" s="43"/>
      <c r="GG1" s="44"/>
      <c r="GH1" s="43"/>
      <c r="GI1" s="43"/>
      <c r="GJ1" s="43"/>
      <c r="GK1" s="43"/>
      <c r="GL1" s="43"/>
      <c r="GM1" s="44"/>
      <c r="GN1" s="43"/>
      <c r="GO1" s="43"/>
      <c r="GP1" s="43"/>
      <c r="GQ1" s="43"/>
      <c r="GR1" s="43"/>
      <c r="GS1" s="44"/>
      <c r="GT1" s="43"/>
      <c r="GU1" s="43"/>
      <c r="GV1" s="43"/>
      <c r="GW1" s="43"/>
      <c r="GX1" s="43"/>
      <c r="GY1" s="44"/>
      <c r="GZ1" s="43"/>
      <c r="HA1" s="43"/>
      <c r="HB1" s="43"/>
      <c r="HC1" s="43"/>
      <c r="HD1" s="43"/>
      <c r="HE1" s="44"/>
      <c r="HF1" s="43"/>
      <c r="HG1" s="43"/>
      <c r="HH1" s="43"/>
      <c r="HI1" s="43"/>
      <c r="HJ1" s="43"/>
      <c r="HK1" s="44"/>
      <c r="HL1" s="43"/>
      <c r="HM1" s="43"/>
      <c r="HN1" s="43"/>
      <c r="HO1" s="43"/>
      <c r="HP1" s="43"/>
      <c r="HQ1" s="44"/>
      <c r="HR1" s="43"/>
      <c r="HS1" s="43"/>
      <c r="HT1" s="43"/>
      <c r="HU1" s="43"/>
      <c r="HV1" s="43"/>
      <c r="HW1" s="44"/>
      <c r="HX1" s="43"/>
      <c r="HY1" s="43"/>
      <c r="HZ1" s="43"/>
      <c r="IA1" s="43"/>
      <c r="IB1" s="43"/>
      <c r="IC1" s="44"/>
      <c r="ID1" s="43"/>
      <c r="IE1" s="43"/>
      <c r="IF1" s="43"/>
      <c r="IG1" s="43"/>
      <c r="IH1" s="43"/>
      <c r="II1" s="44"/>
      <c r="IJ1" s="43"/>
      <c r="IK1" s="43"/>
      <c r="IL1" s="43"/>
      <c r="IM1" s="43"/>
      <c r="IN1" s="43"/>
      <c r="IO1" s="44"/>
      <c r="IP1" s="76"/>
      <c r="IQ1" s="76"/>
      <c r="IR1" s="76"/>
      <c r="IS1" s="76"/>
      <c r="IT1" s="76"/>
    </row>
    <row r="2" spans="1:254" s="45" customFormat="1" ht="24" customHeight="1">
      <c r="A2" s="92"/>
      <c r="B2" s="93"/>
      <c r="C2" s="84">
        <f>C1-B6-M6-Y6-AK6-AW6-BI6-BU6-CG6-CS6-DE6-DQ6-EC6-EO6-FA6-FM6</f>
        <v>101</v>
      </c>
      <c r="D2" s="84"/>
      <c r="E2" s="84"/>
      <c r="F2" s="84"/>
      <c r="G2" s="85">
        <f>G1-(C5+N5+Z5+AL5+AX5+BJ5+BV5+CH5+CT5+DF5+DR5+EP5+FB5+FN5+FZ5+GX5+HJ5+HV5+IH5+IT5+JF5+JR5+KD5+KP5+LB5+LN5+ED5+GL5)</f>
        <v>21</v>
      </c>
      <c r="H2" s="86"/>
      <c r="I2" s="87">
        <f>C2-G2</f>
        <v>80</v>
      </c>
      <c r="J2" s="87"/>
      <c r="K2" s="2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2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2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2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2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2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2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2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2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2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2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2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2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2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2"/>
      <c r="FX2" s="43"/>
      <c r="FY2" s="43"/>
      <c r="FZ2" s="43"/>
      <c r="GA2" s="44"/>
      <c r="GB2" s="43"/>
      <c r="GC2" s="43"/>
      <c r="GD2" s="43"/>
      <c r="GE2" s="43"/>
      <c r="GF2" s="43"/>
      <c r="GG2" s="44"/>
      <c r="GH2" s="43"/>
      <c r="GI2" s="43"/>
      <c r="GJ2" s="43"/>
      <c r="GK2" s="43"/>
      <c r="GL2" s="43"/>
      <c r="GM2" s="44"/>
      <c r="GN2" s="43"/>
      <c r="GO2" s="43"/>
      <c r="GP2" s="43"/>
      <c r="GQ2" s="43"/>
      <c r="GR2" s="43"/>
      <c r="GS2" s="44"/>
      <c r="GT2" s="43"/>
      <c r="GU2" s="43"/>
      <c r="GV2" s="43"/>
      <c r="GW2" s="43"/>
      <c r="GX2" s="43"/>
      <c r="GY2" s="44"/>
      <c r="GZ2" s="43"/>
      <c r="HA2" s="43"/>
      <c r="HB2" s="43"/>
      <c r="HC2" s="43"/>
      <c r="HD2" s="43"/>
      <c r="HE2" s="44"/>
      <c r="HF2" s="43"/>
      <c r="HG2" s="43"/>
      <c r="HH2" s="43"/>
      <c r="HI2" s="43"/>
      <c r="HJ2" s="43"/>
      <c r="HK2" s="44"/>
      <c r="HL2" s="43"/>
      <c r="HM2" s="43"/>
      <c r="HN2" s="43"/>
      <c r="HO2" s="43"/>
      <c r="HP2" s="43"/>
      <c r="HQ2" s="44"/>
      <c r="HR2" s="43"/>
      <c r="HS2" s="43"/>
      <c r="HT2" s="43"/>
      <c r="HU2" s="43"/>
      <c r="HV2" s="43"/>
      <c r="HW2" s="44"/>
      <c r="HX2" s="43"/>
      <c r="HY2" s="43"/>
      <c r="HZ2" s="43"/>
      <c r="IA2" s="43"/>
      <c r="IB2" s="43"/>
      <c r="IC2" s="44"/>
      <c r="ID2" s="43"/>
      <c r="IE2" s="43"/>
      <c r="IF2" s="43"/>
      <c r="IG2" s="43"/>
      <c r="IH2" s="43"/>
      <c r="II2" s="44"/>
      <c r="IJ2" s="43"/>
      <c r="IK2" s="43"/>
      <c r="IL2" s="43"/>
      <c r="IM2" s="43"/>
      <c r="IN2" s="43"/>
      <c r="IO2" s="44"/>
      <c r="IP2" s="76"/>
      <c r="IQ2" s="76"/>
      <c r="IR2" s="76"/>
      <c r="IS2" s="76"/>
      <c r="IT2" s="76"/>
    </row>
    <row r="3" spans="1:254" s="45" customFormat="1" ht="24" customHeight="1">
      <c r="A3" s="5" t="s">
        <v>1</v>
      </c>
      <c r="B3" s="6"/>
      <c r="C3" s="6"/>
      <c r="D3" s="88">
        <f>F6+Q6+AC6+AO6+BA6+BM6+BY6+CK6+CW6+DI6+DU6+EG6+ES6+FE6+FQ6</f>
        <v>1248795</v>
      </c>
      <c r="E3" s="88"/>
      <c r="F3" s="89"/>
      <c r="G3" s="70">
        <f>F5+Q5+AC5+AO5+BA5+BM5+BY5+CK5+CW5+DI5+DU5+EG5+ES5+FE5+FQ5</f>
        <v>0</v>
      </c>
      <c r="H3" s="71"/>
      <c r="I3" s="71"/>
      <c r="J3" s="72"/>
      <c r="K3" s="2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2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2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2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2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2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2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2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2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2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2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2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2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2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2"/>
      <c r="FX3" s="43"/>
      <c r="FY3" s="43"/>
      <c r="FZ3" s="43"/>
      <c r="GA3" s="44"/>
      <c r="GB3" s="43"/>
      <c r="GC3" s="43"/>
      <c r="GD3" s="43"/>
      <c r="GE3" s="43"/>
      <c r="GF3" s="43"/>
      <c r="GG3" s="44"/>
      <c r="GH3" s="43"/>
      <c r="GI3" s="43"/>
      <c r="GJ3" s="43"/>
      <c r="GK3" s="43"/>
      <c r="GL3" s="43"/>
      <c r="GM3" s="44"/>
      <c r="GN3" s="43"/>
      <c r="GO3" s="43"/>
      <c r="GP3" s="43"/>
      <c r="GQ3" s="43"/>
      <c r="GR3" s="43"/>
      <c r="GS3" s="44"/>
      <c r="GT3" s="43"/>
      <c r="GU3" s="43"/>
      <c r="GV3" s="43"/>
      <c r="GW3" s="43"/>
      <c r="GX3" s="43"/>
      <c r="GY3" s="44"/>
      <c r="GZ3" s="43"/>
      <c r="HA3" s="43"/>
      <c r="HB3" s="43"/>
      <c r="HC3" s="43"/>
      <c r="HD3" s="43"/>
      <c r="HE3" s="44"/>
      <c r="HF3" s="43"/>
      <c r="HG3" s="43"/>
      <c r="HH3" s="43"/>
      <c r="HI3" s="43"/>
      <c r="HJ3" s="43"/>
      <c r="HK3" s="44"/>
      <c r="HL3" s="43"/>
      <c r="HM3" s="43"/>
      <c r="HN3" s="43"/>
      <c r="HO3" s="43"/>
      <c r="HP3" s="43"/>
      <c r="HQ3" s="44"/>
      <c r="HR3" s="43"/>
      <c r="HS3" s="43"/>
      <c r="HT3" s="43"/>
      <c r="HU3" s="43"/>
      <c r="HV3" s="43"/>
      <c r="HW3" s="44"/>
      <c r="HX3" s="43"/>
      <c r="HY3" s="43"/>
      <c r="HZ3" s="43"/>
      <c r="IA3" s="43"/>
      <c r="IB3" s="43"/>
      <c r="IC3" s="44"/>
      <c r="ID3" s="43"/>
      <c r="IE3" s="43"/>
      <c r="IF3" s="43"/>
      <c r="IG3" s="43"/>
      <c r="IH3" s="43"/>
      <c r="II3" s="44"/>
      <c r="IJ3" s="43"/>
      <c r="IK3" s="43"/>
      <c r="IL3" s="43"/>
      <c r="IM3" s="43"/>
      <c r="IN3" s="43"/>
      <c r="IO3" s="44"/>
      <c r="IP3" s="76"/>
      <c r="IQ3" s="76"/>
      <c r="IR3" s="76"/>
      <c r="IS3" s="76"/>
      <c r="IT3" s="76"/>
    </row>
    <row r="4" spans="1:254" ht="26">
      <c r="A4" s="73" t="s">
        <v>2</v>
      </c>
      <c r="B4" s="74"/>
      <c r="C4" s="74"/>
      <c r="D4" s="74"/>
      <c r="E4" s="74"/>
      <c r="F4" s="74"/>
      <c r="G4" s="74"/>
      <c r="H4" s="74"/>
      <c r="I4" s="74"/>
      <c r="J4" s="75"/>
      <c r="L4" s="69" t="s">
        <v>117</v>
      </c>
      <c r="M4" s="69"/>
      <c r="N4" s="69"/>
      <c r="O4" s="69"/>
      <c r="P4" s="69"/>
      <c r="Q4" s="69"/>
      <c r="R4" s="69"/>
      <c r="S4" s="69"/>
      <c r="T4" s="69"/>
      <c r="U4" s="69"/>
      <c r="V4" s="69"/>
      <c r="X4" s="69" t="s">
        <v>118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J4" s="69" t="s">
        <v>119</v>
      </c>
      <c r="AK4" s="69"/>
      <c r="AL4" s="69"/>
      <c r="AM4" s="69"/>
      <c r="AN4" s="69"/>
      <c r="AO4" s="69"/>
      <c r="AP4" s="69"/>
      <c r="AQ4" s="69"/>
      <c r="AR4" s="69"/>
      <c r="AS4" s="69"/>
      <c r="AT4" s="69"/>
      <c r="AV4" s="69" t="s">
        <v>120</v>
      </c>
      <c r="AW4" s="69"/>
      <c r="AX4" s="69"/>
      <c r="AY4" s="69"/>
      <c r="AZ4" s="69"/>
      <c r="BA4" s="69"/>
      <c r="BB4" s="69"/>
      <c r="BC4" s="69"/>
      <c r="BD4" s="69"/>
      <c r="BE4" s="69"/>
      <c r="BF4" s="69"/>
      <c r="BH4" s="69" t="s">
        <v>121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T4" s="69" t="s">
        <v>122</v>
      </c>
      <c r="BU4" s="69"/>
      <c r="BV4" s="69"/>
      <c r="BW4" s="69"/>
      <c r="BX4" s="69"/>
      <c r="BY4" s="69"/>
      <c r="BZ4" s="69"/>
      <c r="CA4" s="69"/>
      <c r="CB4" s="69"/>
      <c r="CC4" s="69"/>
      <c r="CD4" s="69"/>
      <c r="CF4" s="69" t="s">
        <v>123</v>
      </c>
      <c r="CG4" s="69"/>
      <c r="CH4" s="69"/>
      <c r="CI4" s="69"/>
      <c r="CJ4" s="69"/>
      <c r="CK4" s="69"/>
      <c r="CL4" s="69"/>
      <c r="CM4" s="69"/>
      <c r="CN4" s="69"/>
      <c r="CO4" s="69"/>
      <c r="CP4" s="69"/>
      <c r="CR4" s="69" t="s">
        <v>124</v>
      </c>
      <c r="CS4" s="69"/>
      <c r="CT4" s="69"/>
      <c r="CU4" s="69"/>
      <c r="CV4" s="69"/>
      <c r="CW4" s="69"/>
      <c r="CX4" s="69"/>
      <c r="CY4" s="69"/>
      <c r="CZ4" s="69"/>
      <c r="DA4" s="69"/>
      <c r="DB4" s="69"/>
      <c r="DD4" s="69" t="s">
        <v>125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P4" s="69" t="s">
        <v>126</v>
      </c>
      <c r="DQ4" s="69"/>
      <c r="DR4" s="69"/>
      <c r="DS4" s="69"/>
      <c r="DT4" s="69"/>
      <c r="DU4" s="69"/>
      <c r="DV4" s="69"/>
      <c r="DW4" s="69"/>
      <c r="DX4" s="69"/>
      <c r="DY4" s="69"/>
      <c r="DZ4" s="69"/>
      <c r="EB4" s="69" t="s">
        <v>127</v>
      </c>
      <c r="EC4" s="69"/>
      <c r="ED4" s="69"/>
      <c r="EE4" s="69"/>
      <c r="EF4" s="69"/>
      <c r="EG4" s="69"/>
      <c r="EH4" s="69"/>
      <c r="EI4" s="69"/>
      <c r="EJ4" s="69"/>
      <c r="EK4" s="69"/>
      <c r="EL4" s="69"/>
      <c r="EN4" s="69" t="s">
        <v>128</v>
      </c>
      <c r="EO4" s="69"/>
      <c r="EP4" s="69"/>
      <c r="EQ4" s="69"/>
      <c r="ER4" s="69"/>
      <c r="ES4" s="69"/>
      <c r="ET4" s="69"/>
      <c r="EU4" s="69"/>
      <c r="EV4" s="69"/>
      <c r="EW4" s="69"/>
      <c r="EX4" s="69"/>
      <c r="EZ4" s="69" t="s">
        <v>129</v>
      </c>
      <c r="FA4" s="69"/>
      <c r="FB4" s="69"/>
      <c r="FC4" s="69"/>
      <c r="FD4" s="69"/>
      <c r="FE4" s="69"/>
      <c r="FF4" s="69"/>
      <c r="FG4" s="69"/>
      <c r="FH4" s="69"/>
      <c r="FI4" s="69"/>
      <c r="FJ4" s="69"/>
      <c r="FL4" s="69" t="s">
        <v>130</v>
      </c>
      <c r="FM4" s="69"/>
      <c r="FN4" s="69"/>
      <c r="FO4" s="69"/>
      <c r="FP4" s="69"/>
      <c r="FQ4" s="69"/>
      <c r="FR4" s="69"/>
      <c r="FS4" s="69"/>
      <c r="FT4" s="69"/>
      <c r="FU4" s="69"/>
      <c r="FV4" s="69"/>
      <c r="FX4" s="46"/>
      <c r="FY4" s="46"/>
      <c r="FZ4" s="46"/>
      <c r="GB4" s="46"/>
      <c r="GC4" s="46"/>
      <c r="GD4" s="46"/>
      <c r="GE4" s="46"/>
      <c r="GF4" s="46"/>
      <c r="GH4" s="46"/>
      <c r="GI4" s="46"/>
      <c r="GJ4" s="46"/>
      <c r="GK4" s="46"/>
      <c r="GL4" s="46"/>
      <c r="GN4" s="46"/>
      <c r="GO4" s="46"/>
      <c r="GP4" s="46"/>
      <c r="GQ4" s="46"/>
      <c r="GR4" s="46"/>
      <c r="GT4" s="46"/>
      <c r="GU4" s="46"/>
      <c r="GV4" s="46"/>
      <c r="GW4" s="46"/>
      <c r="GX4" s="46"/>
      <c r="GZ4" s="46"/>
      <c r="HA4" s="46"/>
      <c r="HB4" s="46"/>
      <c r="HC4" s="46"/>
      <c r="HD4" s="46"/>
      <c r="HF4" s="46"/>
      <c r="HG4" s="46"/>
      <c r="HH4" s="46"/>
      <c r="HI4" s="46"/>
      <c r="HJ4" s="46"/>
      <c r="HL4" s="46"/>
      <c r="HM4" s="46"/>
      <c r="HN4" s="46"/>
      <c r="HO4" s="46"/>
      <c r="HP4" s="46"/>
      <c r="HR4" s="46"/>
      <c r="HS4" s="46"/>
      <c r="HT4" s="46"/>
      <c r="HU4" s="46"/>
      <c r="HV4" s="46"/>
      <c r="HX4" s="46"/>
      <c r="HY4" s="46"/>
      <c r="HZ4" s="46"/>
      <c r="IA4" s="46"/>
      <c r="IB4" s="46"/>
      <c r="ID4" s="46"/>
      <c r="IE4" s="46"/>
      <c r="IF4" s="46"/>
      <c r="IG4" s="46"/>
      <c r="IH4" s="46"/>
      <c r="IJ4" s="46"/>
      <c r="IK4" s="46"/>
      <c r="IL4" s="46"/>
      <c r="IM4" s="46"/>
      <c r="IN4" s="46"/>
      <c r="IP4" s="46"/>
      <c r="IQ4" s="46"/>
      <c r="IR4" s="46"/>
      <c r="IS4" s="46"/>
      <c r="IT4" s="46"/>
    </row>
    <row r="5" spans="1:254" s="15" customFormat="1" ht="16">
      <c r="A5" s="7">
        <f>MAX(A7:A502)</f>
        <v>4</v>
      </c>
      <c r="B5" s="8"/>
      <c r="C5" s="8">
        <f>SUMIF(C7:C500, "Hard Case", B7:B500)</f>
        <v>0</v>
      </c>
      <c r="D5" s="65" t="s">
        <v>11</v>
      </c>
      <c r="E5" s="65" t="s">
        <v>12</v>
      </c>
      <c r="F5" s="9">
        <f>SUMIF(B7:B502,1,F7:F502)</f>
        <v>0</v>
      </c>
      <c r="G5" s="10" t="s">
        <v>13</v>
      </c>
      <c r="H5" s="10" t="s">
        <v>14</v>
      </c>
      <c r="I5" s="8"/>
      <c r="J5" s="11"/>
      <c r="K5" s="12"/>
      <c r="L5" s="7">
        <f>MAX(L7:L502)</f>
        <v>2</v>
      </c>
      <c r="M5" s="8"/>
      <c r="N5" s="8">
        <f>SUMIF(N7:N500, "Hard Case", M7:M500)</f>
        <v>0</v>
      </c>
      <c r="O5" s="65" t="s">
        <v>11</v>
      </c>
      <c r="P5" s="67" t="s">
        <v>12</v>
      </c>
      <c r="Q5" s="9">
        <f>SUMIF(M7:M502,1,Q7:Q502)</f>
        <v>0</v>
      </c>
      <c r="R5" s="10" t="s">
        <v>13</v>
      </c>
      <c r="S5" s="10" t="s">
        <v>15</v>
      </c>
      <c r="T5" s="10" t="s">
        <v>14</v>
      </c>
      <c r="U5" s="8"/>
      <c r="V5" s="11"/>
      <c r="W5" s="12"/>
      <c r="X5" s="7">
        <f>MAX(X7:X502)</f>
        <v>12</v>
      </c>
      <c r="Y5" s="8"/>
      <c r="Z5" s="8">
        <f>SUMIF(Z7:Z500, "Hard Case", Y7:Y500)</f>
        <v>0</v>
      </c>
      <c r="AA5" s="65" t="s">
        <v>11</v>
      </c>
      <c r="AB5" s="67" t="s">
        <v>12</v>
      </c>
      <c r="AC5" s="9">
        <f>SUMIF(Y7:Y502,1,AC7:AC502)</f>
        <v>0</v>
      </c>
      <c r="AD5" s="10" t="s">
        <v>13</v>
      </c>
      <c r="AE5" s="10" t="s">
        <v>15</v>
      </c>
      <c r="AF5" s="10" t="s">
        <v>14</v>
      </c>
      <c r="AG5" s="8"/>
      <c r="AH5" s="11"/>
      <c r="AI5" s="12"/>
      <c r="AJ5" s="7">
        <f>MAX(AJ7:AJ502)</f>
        <v>5</v>
      </c>
      <c r="AK5" s="8"/>
      <c r="AL5" s="8">
        <f>SUMIF(AL7:AL500, "Hard Case", AK7:AK500)</f>
        <v>0</v>
      </c>
      <c r="AM5" s="65" t="s">
        <v>11</v>
      </c>
      <c r="AN5" s="67" t="s">
        <v>12</v>
      </c>
      <c r="AO5" s="9">
        <f>SUMIF(AK7:AK502,1,AO7:AO502)</f>
        <v>0</v>
      </c>
      <c r="AP5" s="10" t="s">
        <v>13</v>
      </c>
      <c r="AQ5" s="10" t="s">
        <v>15</v>
      </c>
      <c r="AR5" s="10" t="s">
        <v>14</v>
      </c>
      <c r="AS5" s="8"/>
      <c r="AT5" s="11"/>
      <c r="AU5" s="12"/>
      <c r="AV5" s="7">
        <f>MAX(AV7:AV502)</f>
        <v>11</v>
      </c>
      <c r="AW5" s="8"/>
      <c r="AX5" s="8">
        <f>SUMIF(AX7:AX500, "Hard Case", AW7:AW500)</f>
        <v>0</v>
      </c>
      <c r="AY5" s="65" t="s">
        <v>11</v>
      </c>
      <c r="AZ5" s="67" t="s">
        <v>12</v>
      </c>
      <c r="BA5" s="9">
        <f>SUMIF(AW7:AW502,1,BA7:BA502)</f>
        <v>0</v>
      </c>
      <c r="BB5" s="10" t="s">
        <v>13</v>
      </c>
      <c r="BC5" s="10" t="s">
        <v>15</v>
      </c>
      <c r="BD5" s="10" t="s">
        <v>14</v>
      </c>
      <c r="BE5" s="8"/>
      <c r="BF5" s="11"/>
      <c r="BG5" s="12"/>
      <c r="BH5" s="7">
        <f>MAX(BH7:BH502)</f>
        <v>6</v>
      </c>
      <c r="BI5" s="8"/>
      <c r="BJ5" s="8">
        <f>SUMIF(BJ7:BJ500, "Hard Case", BI7:BI500)</f>
        <v>0</v>
      </c>
      <c r="BK5" s="65" t="s">
        <v>11</v>
      </c>
      <c r="BL5" s="67" t="s">
        <v>12</v>
      </c>
      <c r="BM5" s="9">
        <f>SUMIF(BI7:BI502,1,BM7:BM502)</f>
        <v>0</v>
      </c>
      <c r="BN5" s="10" t="s">
        <v>13</v>
      </c>
      <c r="BO5" s="10" t="s">
        <v>15</v>
      </c>
      <c r="BP5" s="10" t="s">
        <v>14</v>
      </c>
      <c r="BQ5" s="8"/>
      <c r="BR5" s="11"/>
      <c r="BS5" s="12"/>
      <c r="BT5" s="7">
        <f>MAX(BT7:BT502)</f>
        <v>2</v>
      </c>
      <c r="BU5" s="8"/>
      <c r="BV5" s="8">
        <f>SUMIF(BV7:BV500, "Hard Case", BU7:BU500)</f>
        <v>0</v>
      </c>
      <c r="BW5" s="65" t="s">
        <v>11</v>
      </c>
      <c r="BX5" s="67" t="s">
        <v>12</v>
      </c>
      <c r="BY5" s="9">
        <f>SUMIF(BU7:BU502,1,BY7:BY502)</f>
        <v>0</v>
      </c>
      <c r="BZ5" s="10" t="s">
        <v>13</v>
      </c>
      <c r="CA5" s="10" t="s">
        <v>15</v>
      </c>
      <c r="CB5" s="10" t="s">
        <v>14</v>
      </c>
      <c r="CC5" s="8"/>
      <c r="CD5" s="11"/>
      <c r="CE5" s="12"/>
      <c r="CF5" s="7">
        <f>MAX(CF7:CF502)</f>
        <v>5</v>
      </c>
      <c r="CG5" s="8"/>
      <c r="CH5" s="8">
        <f>SUMIF(CH7:CH500, "Hard Case", CG7:CG500)</f>
        <v>0</v>
      </c>
      <c r="CI5" s="65" t="s">
        <v>11</v>
      </c>
      <c r="CJ5" s="67" t="s">
        <v>12</v>
      </c>
      <c r="CK5" s="9">
        <f>SUMIF(CG7:CG502,1,CK7:CK502)</f>
        <v>0</v>
      </c>
      <c r="CL5" s="10" t="s">
        <v>13</v>
      </c>
      <c r="CM5" s="10" t="s">
        <v>15</v>
      </c>
      <c r="CN5" s="10" t="s">
        <v>14</v>
      </c>
      <c r="CO5" s="8"/>
      <c r="CP5" s="11"/>
      <c r="CQ5" s="12"/>
      <c r="CR5" s="7">
        <f>MAX(CR7:CR502)</f>
        <v>4</v>
      </c>
      <c r="CS5" s="8"/>
      <c r="CT5" s="8">
        <f>SUMIF(CT7:CT500, "Hard Case", CS7:CS500)</f>
        <v>0</v>
      </c>
      <c r="CU5" s="65" t="s">
        <v>11</v>
      </c>
      <c r="CV5" s="67" t="s">
        <v>12</v>
      </c>
      <c r="CW5" s="9">
        <f>SUMIF(CS7:CS502,1,CW7:CW502)</f>
        <v>0</v>
      </c>
      <c r="CX5" s="10" t="s">
        <v>13</v>
      </c>
      <c r="CY5" s="10" t="s">
        <v>15</v>
      </c>
      <c r="CZ5" s="10" t="s">
        <v>14</v>
      </c>
      <c r="DA5" s="8"/>
      <c r="DB5" s="11"/>
      <c r="DC5" s="12"/>
      <c r="DD5" s="7">
        <f>MAX(DD7:DD502)</f>
        <v>9</v>
      </c>
      <c r="DE5" s="8"/>
      <c r="DF5" s="8">
        <f>SUMIF(DF7:DF500, "Hard Case", DE7:DE500)</f>
        <v>0</v>
      </c>
      <c r="DG5" s="65" t="s">
        <v>11</v>
      </c>
      <c r="DH5" s="67" t="s">
        <v>12</v>
      </c>
      <c r="DI5" s="9">
        <f>SUMIF(DE7:DE502,1,DI7:DI502)</f>
        <v>0</v>
      </c>
      <c r="DJ5" s="10" t="s">
        <v>13</v>
      </c>
      <c r="DK5" s="10" t="s">
        <v>15</v>
      </c>
      <c r="DL5" s="10" t="s">
        <v>14</v>
      </c>
      <c r="DM5" s="8"/>
      <c r="DN5" s="11"/>
      <c r="DO5" s="12"/>
      <c r="DP5" s="7">
        <f>MAX(DP7:DP502)</f>
        <v>5</v>
      </c>
      <c r="DQ5" s="8"/>
      <c r="DR5" s="8">
        <f>SUMIF(DR7:DR500, "Hard Case", DQ7:DQ500)</f>
        <v>0</v>
      </c>
      <c r="DS5" s="65" t="s">
        <v>11</v>
      </c>
      <c r="DT5" s="67" t="s">
        <v>12</v>
      </c>
      <c r="DU5" s="9">
        <f>SUMIF(DQ7:DQ502,1,DU7:DU502)</f>
        <v>0</v>
      </c>
      <c r="DV5" s="10" t="s">
        <v>13</v>
      </c>
      <c r="DW5" s="10" t="s">
        <v>15</v>
      </c>
      <c r="DX5" s="10" t="s">
        <v>14</v>
      </c>
      <c r="DY5" s="8"/>
      <c r="DZ5" s="11"/>
      <c r="EA5" s="12"/>
      <c r="EB5" s="7">
        <f>MAX(EB7:EB502)</f>
        <v>7</v>
      </c>
      <c r="EC5" s="8"/>
      <c r="ED5" s="8">
        <f>SUMIF(ED7:ED500, "Hard Case", EC7:EC500)</f>
        <v>0</v>
      </c>
      <c r="EE5" s="65" t="s">
        <v>11</v>
      </c>
      <c r="EF5" s="67" t="s">
        <v>12</v>
      </c>
      <c r="EG5" s="9">
        <f>SUMIF(EC7:EC502,1,EG7:EG502)</f>
        <v>0</v>
      </c>
      <c r="EH5" s="10" t="s">
        <v>13</v>
      </c>
      <c r="EI5" s="10" t="s">
        <v>15</v>
      </c>
      <c r="EJ5" s="10" t="s">
        <v>14</v>
      </c>
      <c r="EK5" s="8"/>
      <c r="EL5" s="11"/>
      <c r="EM5" s="12"/>
      <c r="EN5" s="7">
        <f>MAX(EN7:EN502)</f>
        <v>12</v>
      </c>
      <c r="EO5" s="8"/>
      <c r="EP5" s="8">
        <f>SUMIF(EP7:EP500, "Hard Case", EO7:EO500)</f>
        <v>0</v>
      </c>
      <c r="EQ5" s="65" t="s">
        <v>11</v>
      </c>
      <c r="ER5" s="67" t="s">
        <v>12</v>
      </c>
      <c r="ES5" s="9">
        <f>SUMIF(EO7:EO502,1,ES7:ES502)</f>
        <v>0</v>
      </c>
      <c r="ET5" s="10" t="s">
        <v>13</v>
      </c>
      <c r="EU5" s="10" t="s">
        <v>15</v>
      </c>
      <c r="EV5" s="10" t="s">
        <v>14</v>
      </c>
      <c r="EW5" s="8"/>
      <c r="EX5" s="11"/>
      <c r="EY5" s="12"/>
      <c r="EZ5" s="7">
        <f>MAX(EZ7:EZ502)</f>
        <v>12</v>
      </c>
      <c r="FA5" s="8"/>
      <c r="FB5" s="8">
        <f>SUMIF(FB7:FB500, "Hard Case", FA7:FA500)</f>
        <v>0</v>
      </c>
      <c r="FC5" s="65" t="s">
        <v>11</v>
      </c>
      <c r="FD5" s="67" t="s">
        <v>12</v>
      </c>
      <c r="FE5" s="9">
        <f>SUMIF(FA7:FA502,1,FE7:FE502)</f>
        <v>0</v>
      </c>
      <c r="FF5" s="10" t="s">
        <v>13</v>
      </c>
      <c r="FG5" s="10" t="s">
        <v>15</v>
      </c>
      <c r="FH5" s="10" t="s">
        <v>14</v>
      </c>
      <c r="FI5" s="8"/>
      <c r="FJ5" s="11"/>
      <c r="FK5" s="12"/>
      <c r="FL5" s="7">
        <f>MAX(FL7:FL502)</f>
        <v>5</v>
      </c>
      <c r="FM5" s="8"/>
      <c r="FN5" s="8">
        <f>SUMIF(FN7:FN500, "Hard Case", FM7:FM500)</f>
        <v>0</v>
      </c>
      <c r="FO5" s="65" t="s">
        <v>11</v>
      </c>
      <c r="FP5" s="67" t="s">
        <v>12</v>
      </c>
      <c r="FQ5" s="9">
        <f>SUMIF(FM7:FM502,1,FQ7:FQ502)</f>
        <v>0</v>
      </c>
      <c r="FR5" s="10" t="s">
        <v>13</v>
      </c>
      <c r="FS5" s="10" t="s">
        <v>15</v>
      </c>
      <c r="FT5" s="10" t="s">
        <v>14</v>
      </c>
      <c r="FU5" s="8"/>
      <c r="FV5" s="11"/>
      <c r="FW5" s="12"/>
      <c r="FX5" s="47"/>
      <c r="FY5" s="8"/>
      <c r="FZ5" s="8"/>
      <c r="GA5" s="8"/>
      <c r="GB5" s="13"/>
      <c r="GC5" s="8"/>
      <c r="GD5" s="47"/>
      <c r="GE5" s="8"/>
      <c r="GF5" s="8"/>
      <c r="GG5" s="8"/>
      <c r="GH5" s="13"/>
      <c r="GI5" s="8"/>
      <c r="GJ5" s="47"/>
      <c r="GK5" s="8"/>
      <c r="GL5" s="8"/>
      <c r="GM5" s="8"/>
      <c r="GN5" s="13"/>
      <c r="GO5" s="8"/>
      <c r="GP5" s="47"/>
      <c r="GQ5" s="8"/>
      <c r="GR5" s="8"/>
      <c r="GS5" s="8"/>
      <c r="GT5" s="13"/>
      <c r="GU5" s="8"/>
      <c r="GV5" s="47"/>
      <c r="GW5" s="8"/>
      <c r="GX5" s="8"/>
      <c r="GY5" s="8"/>
      <c r="GZ5" s="13"/>
      <c r="HA5" s="8"/>
      <c r="HB5" s="47"/>
      <c r="HC5" s="8"/>
      <c r="HD5" s="8"/>
      <c r="HE5" s="8"/>
      <c r="HF5" s="13"/>
      <c r="HG5" s="8"/>
      <c r="HH5" s="47"/>
      <c r="HI5" s="8"/>
      <c r="HJ5" s="8"/>
      <c r="HK5" s="8"/>
      <c r="HL5" s="13"/>
      <c r="HM5" s="8"/>
      <c r="HN5" s="47"/>
      <c r="HO5" s="8"/>
      <c r="HP5" s="8"/>
      <c r="HQ5" s="8"/>
      <c r="HR5" s="13"/>
      <c r="HS5" s="8"/>
      <c r="HT5" s="47"/>
      <c r="HU5" s="8"/>
      <c r="HV5" s="8"/>
      <c r="HW5" s="8"/>
      <c r="HX5" s="13"/>
      <c r="HY5" s="8"/>
      <c r="HZ5" s="47"/>
      <c r="IA5" s="8"/>
      <c r="IB5" s="8"/>
      <c r="IC5" s="8"/>
      <c r="ID5" s="13"/>
      <c r="IE5" s="8"/>
      <c r="IF5" s="47"/>
      <c r="IG5" s="8"/>
      <c r="IH5" s="8"/>
      <c r="II5" s="8"/>
      <c r="IJ5" s="13"/>
      <c r="IK5" s="8"/>
      <c r="IL5" s="47"/>
      <c r="IM5" s="8"/>
      <c r="IN5" s="8"/>
      <c r="IO5" s="8"/>
      <c r="IP5" s="13"/>
      <c r="IQ5" s="8"/>
      <c r="IR5" s="47"/>
      <c r="IS5" s="8"/>
      <c r="IT5" s="8"/>
    </row>
    <row r="6" spans="1:254" ht="16">
      <c r="A6" s="16"/>
      <c r="B6" s="17">
        <f>SUM(B7:B500)</f>
        <v>0</v>
      </c>
      <c r="C6" s="17">
        <f>COUNTIF(C7:C500, "Hard Case")</f>
        <v>2</v>
      </c>
      <c r="D6" s="66"/>
      <c r="E6" s="66"/>
      <c r="F6" s="18">
        <f>SUM(F7:F500)</f>
        <v>2150</v>
      </c>
      <c r="G6" s="19" t="s">
        <v>16</v>
      </c>
      <c r="H6" s="19" t="s">
        <v>17</v>
      </c>
      <c r="J6" s="20"/>
      <c r="L6" s="16"/>
      <c r="M6" s="17">
        <f>SUM(M7:M500)</f>
        <v>0</v>
      </c>
      <c r="N6" s="17">
        <f>COUNTIF(N7:N500, "Hard Case")</f>
        <v>0</v>
      </c>
      <c r="O6" s="66"/>
      <c r="P6" s="68"/>
      <c r="Q6" s="18">
        <f>SUM(Q7:Q500)</f>
        <v>170</v>
      </c>
      <c r="R6" s="19" t="s">
        <v>16</v>
      </c>
      <c r="S6" s="19" t="s">
        <v>18</v>
      </c>
      <c r="T6" s="10" t="s">
        <v>17</v>
      </c>
      <c r="V6" s="20"/>
      <c r="X6" s="16"/>
      <c r="Y6" s="17">
        <f>SUM(Y7:Y500)</f>
        <v>0</v>
      </c>
      <c r="Z6" s="17">
        <f>COUNTIF(Z7:Z500, "Hard Case")</f>
        <v>0</v>
      </c>
      <c r="AA6" s="66"/>
      <c r="AB6" s="68"/>
      <c r="AC6" s="18">
        <f>SUM(AC7:AC500)</f>
        <v>215</v>
      </c>
      <c r="AD6" s="19" t="s">
        <v>16</v>
      </c>
      <c r="AE6" s="19" t="s">
        <v>18</v>
      </c>
      <c r="AF6" s="10" t="s">
        <v>17</v>
      </c>
      <c r="AH6" s="20"/>
      <c r="AJ6" s="16"/>
      <c r="AK6" s="17">
        <f>SUM(AK7:AK500)</f>
        <v>0</v>
      </c>
      <c r="AL6" s="17">
        <f>COUNTIF(AL7:AL500, "Hard Case")</f>
        <v>0</v>
      </c>
      <c r="AM6" s="66"/>
      <c r="AN6" s="68"/>
      <c r="AO6" s="18">
        <f>SUM(AO7:AO500)</f>
        <v>100</v>
      </c>
      <c r="AP6" s="19" t="s">
        <v>16</v>
      </c>
      <c r="AQ6" s="19" t="s">
        <v>18</v>
      </c>
      <c r="AR6" s="10" t="s">
        <v>17</v>
      </c>
      <c r="AT6" s="20"/>
      <c r="AV6" s="16"/>
      <c r="AW6" s="17">
        <f>SUM(AW7:AW500)</f>
        <v>0</v>
      </c>
      <c r="AX6" s="17">
        <f>COUNTIF(AX7:AX500, "Hard Case")</f>
        <v>0</v>
      </c>
      <c r="AY6" s="66"/>
      <c r="AZ6" s="68"/>
      <c r="BA6" s="18">
        <f>SUM(BA7:BA500)</f>
        <v>150</v>
      </c>
      <c r="BB6" s="19" t="s">
        <v>16</v>
      </c>
      <c r="BC6" s="19" t="s">
        <v>18</v>
      </c>
      <c r="BD6" s="10" t="s">
        <v>17</v>
      </c>
      <c r="BF6" s="20"/>
      <c r="BH6" s="16"/>
      <c r="BI6" s="17">
        <f>SUM(BI7:BI500)</f>
        <v>0</v>
      </c>
      <c r="BJ6" s="17">
        <f>COUNTIF(BJ7:BJ500, "Hard Case")</f>
        <v>0</v>
      </c>
      <c r="BK6" s="66"/>
      <c r="BL6" s="68"/>
      <c r="BM6" s="18">
        <f>SUM(BM7:BM500)</f>
        <v>238</v>
      </c>
      <c r="BN6" s="19" t="s">
        <v>16</v>
      </c>
      <c r="BO6" s="19" t="s">
        <v>18</v>
      </c>
      <c r="BP6" s="10" t="s">
        <v>17</v>
      </c>
      <c r="BR6" s="20"/>
      <c r="BT6" s="16"/>
      <c r="BU6" s="17">
        <f>SUM(BU7:BU500)</f>
        <v>0</v>
      </c>
      <c r="BV6" s="17">
        <f>COUNTIF(BV7:BV500, "Hard Case")</f>
        <v>2</v>
      </c>
      <c r="BW6" s="66"/>
      <c r="BX6" s="68"/>
      <c r="BY6" s="18">
        <f>SUM(BY7:BY500)</f>
        <v>485</v>
      </c>
      <c r="BZ6" s="19" t="s">
        <v>16</v>
      </c>
      <c r="CA6" s="19" t="s">
        <v>18</v>
      </c>
      <c r="CB6" s="10" t="s">
        <v>17</v>
      </c>
      <c r="CD6" s="20"/>
      <c r="CF6" s="16"/>
      <c r="CG6" s="17">
        <f>SUM(CG7:CG500)</f>
        <v>0</v>
      </c>
      <c r="CH6" s="17">
        <f>COUNTIF(CH7:CH500, "Hard Case")</f>
        <v>0</v>
      </c>
      <c r="CI6" s="66"/>
      <c r="CJ6" s="68"/>
      <c r="CK6" s="18">
        <f>SUM(CK7:CK500)</f>
        <v>1040</v>
      </c>
      <c r="CL6" s="19" t="s">
        <v>16</v>
      </c>
      <c r="CM6" s="19" t="s">
        <v>18</v>
      </c>
      <c r="CN6" s="10" t="s">
        <v>17</v>
      </c>
      <c r="CP6" s="20"/>
      <c r="CR6" s="16"/>
      <c r="CS6" s="17">
        <f>SUM(CS7:CS500)</f>
        <v>0</v>
      </c>
      <c r="CT6" s="17">
        <f>COUNTIF(CT7:CT500, "Hard Case")</f>
        <v>4</v>
      </c>
      <c r="CU6" s="66"/>
      <c r="CV6" s="68"/>
      <c r="CW6" s="18">
        <f>SUM(CW7:CW500)</f>
        <v>1515</v>
      </c>
      <c r="CX6" s="19" t="s">
        <v>16</v>
      </c>
      <c r="CY6" s="19" t="s">
        <v>18</v>
      </c>
      <c r="CZ6" s="10" t="s">
        <v>17</v>
      </c>
      <c r="DB6" s="20"/>
      <c r="DD6" s="16"/>
      <c r="DE6" s="17">
        <f>SUM(DE7:DE500)</f>
        <v>0</v>
      </c>
      <c r="DF6" s="17">
        <f>COUNTIF(DF7:DF500, "Hard Case")</f>
        <v>0</v>
      </c>
      <c r="DG6" s="66"/>
      <c r="DH6" s="68"/>
      <c r="DI6" s="18">
        <f>SUM(DI7:DI500)</f>
        <v>8393</v>
      </c>
      <c r="DJ6" s="19" t="s">
        <v>16</v>
      </c>
      <c r="DK6" s="19" t="s">
        <v>18</v>
      </c>
      <c r="DL6" s="10" t="s">
        <v>17</v>
      </c>
      <c r="DN6" s="20"/>
      <c r="DP6" s="16"/>
      <c r="DQ6" s="17">
        <f>SUM(DQ7:DQ500)</f>
        <v>0</v>
      </c>
      <c r="DR6" s="17">
        <f>COUNTIF(DR7:DR500, "Hard Case")</f>
        <v>5</v>
      </c>
      <c r="DS6" s="66"/>
      <c r="DT6" s="68"/>
      <c r="DU6" s="18">
        <f>SUM(DU7:DU500)</f>
        <v>15350</v>
      </c>
      <c r="DV6" s="19" t="s">
        <v>16</v>
      </c>
      <c r="DW6" s="19" t="s">
        <v>18</v>
      </c>
      <c r="DX6" s="10" t="s">
        <v>17</v>
      </c>
      <c r="DZ6" s="20"/>
      <c r="EB6" s="16"/>
      <c r="EC6" s="17">
        <f>SUM(EC7:EC500)</f>
        <v>0</v>
      </c>
      <c r="ED6" s="17">
        <f>COUNTIF(ED7:ED500, "Hard Case")</f>
        <v>0</v>
      </c>
      <c r="EE6" s="66"/>
      <c r="EF6" s="68"/>
      <c r="EG6" s="18">
        <f>SUM(EG7:EG500)</f>
        <v>11584</v>
      </c>
      <c r="EH6" s="19" t="s">
        <v>16</v>
      </c>
      <c r="EI6" s="19" t="s">
        <v>18</v>
      </c>
      <c r="EJ6" s="10" t="s">
        <v>17</v>
      </c>
      <c r="EL6" s="20"/>
      <c r="EN6" s="16"/>
      <c r="EO6" s="17">
        <f>SUM(EO7:EO500)</f>
        <v>0</v>
      </c>
      <c r="EP6" s="17">
        <f>COUNTIF(EP7:EP500, "Hard Case")</f>
        <v>2</v>
      </c>
      <c r="EQ6" s="66"/>
      <c r="ER6" s="68"/>
      <c r="ES6" s="18">
        <f>SUM(ES7:ES500)</f>
        <v>358791</v>
      </c>
      <c r="ET6" s="19" t="s">
        <v>16</v>
      </c>
      <c r="EU6" s="19" t="s">
        <v>18</v>
      </c>
      <c r="EV6" s="10" t="s">
        <v>17</v>
      </c>
      <c r="EX6" s="20"/>
      <c r="EZ6" s="16"/>
      <c r="FA6" s="17">
        <f>SUM(FA7:FA500)</f>
        <v>0</v>
      </c>
      <c r="FB6" s="17">
        <f>COUNTIF(FB7:FB500, "Hard Case")</f>
        <v>1</v>
      </c>
      <c r="FC6" s="66"/>
      <c r="FD6" s="68"/>
      <c r="FE6" s="18">
        <f>SUM(FE7:FE500)</f>
        <v>57914</v>
      </c>
      <c r="FF6" s="19" t="s">
        <v>16</v>
      </c>
      <c r="FG6" s="19" t="s">
        <v>18</v>
      </c>
      <c r="FH6" s="10" t="s">
        <v>17</v>
      </c>
      <c r="FJ6" s="20"/>
      <c r="FL6" s="16"/>
      <c r="FM6" s="17">
        <f>SUM(FM7:FM500)</f>
        <v>0</v>
      </c>
      <c r="FN6" s="17">
        <f>COUNTIF(FN7:FN500, "Hard Case")</f>
        <v>5</v>
      </c>
      <c r="FO6" s="66"/>
      <c r="FP6" s="68"/>
      <c r="FQ6" s="18">
        <f>SUM(FQ7:FQ500)</f>
        <v>790700</v>
      </c>
      <c r="FR6" s="19" t="s">
        <v>16</v>
      </c>
      <c r="FS6" s="19" t="s">
        <v>18</v>
      </c>
      <c r="FT6" s="10" t="s">
        <v>17</v>
      </c>
      <c r="FV6" s="20"/>
      <c r="FX6" s="21"/>
      <c r="FY6" s="14"/>
      <c r="GC6" s="13"/>
      <c r="GD6" s="21"/>
      <c r="GE6" s="14"/>
      <c r="GI6" s="13"/>
      <c r="GJ6" s="21"/>
      <c r="GK6" s="14"/>
      <c r="GO6" s="13"/>
      <c r="GP6" s="21"/>
      <c r="GQ6" s="14"/>
      <c r="GU6" s="13"/>
      <c r="GV6" s="21"/>
      <c r="GW6" s="14"/>
      <c r="HA6" s="13"/>
      <c r="HB6" s="21"/>
      <c r="HC6" s="14"/>
      <c r="HG6" s="13"/>
      <c r="HH6" s="21"/>
      <c r="HI6" s="14"/>
      <c r="HM6" s="13"/>
      <c r="HN6" s="21"/>
      <c r="HO6" s="14"/>
      <c r="HS6" s="13"/>
      <c r="HT6" s="21"/>
      <c r="HU6" s="14"/>
      <c r="HY6" s="13"/>
      <c r="HZ6" s="21"/>
      <c r="IA6" s="14"/>
      <c r="IE6" s="13"/>
      <c r="IF6" s="21"/>
      <c r="IG6" s="14"/>
      <c r="IK6" s="13"/>
      <c r="IL6" s="21"/>
      <c r="IM6" s="14"/>
      <c r="IQ6" s="13"/>
      <c r="IR6" s="21"/>
      <c r="IS6" s="14"/>
    </row>
    <row r="7" spans="1:254" ht="135" customHeight="1">
      <c r="A7" s="22">
        <v>1</v>
      </c>
      <c r="B7" s="23">
        <v>0</v>
      </c>
      <c r="C7" s="24" t="s">
        <v>24</v>
      </c>
      <c r="D7" s="48" t="s">
        <v>131</v>
      </c>
      <c r="E7" s="24" t="s">
        <v>26</v>
      </c>
      <c r="F7" s="27">
        <v>200</v>
      </c>
      <c r="G7" s="27" t="s">
        <v>36</v>
      </c>
      <c r="H7" s="28"/>
      <c r="I7" s="32"/>
      <c r="J7" s="33" t="s">
        <v>132</v>
      </c>
      <c r="L7" s="22">
        <v>1</v>
      </c>
      <c r="M7" s="23">
        <v>0</v>
      </c>
      <c r="N7" s="24" t="s">
        <v>24</v>
      </c>
      <c r="O7" s="31" t="s">
        <v>25</v>
      </c>
      <c r="P7" s="24" t="s">
        <v>26</v>
      </c>
      <c r="Q7" s="27">
        <v>20</v>
      </c>
      <c r="R7" s="27" t="s">
        <v>36</v>
      </c>
      <c r="S7" s="28" t="s">
        <v>27</v>
      </c>
      <c r="T7" s="28"/>
      <c r="U7" s="32"/>
      <c r="V7" s="30" t="s">
        <v>133</v>
      </c>
      <c r="X7" s="22">
        <v>1</v>
      </c>
      <c r="Y7" s="23">
        <v>0</v>
      </c>
      <c r="Z7" s="24" t="s">
        <v>24</v>
      </c>
      <c r="AA7" s="31" t="s">
        <v>25</v>
      </c>
      <c r="AB7" s="24" t="s">
        <v>26</v>
      </c>
      <c r="AC7" s="27">
        <v>25</v>
      </c>
      <c r="AD7" s="27" t="s">
        <v>36</v>
      </c>
      <c r="AE7" s="28" t="s">
        <v>27</v>
      </c>
      <c r="AF7" s="28"/>
      <c r="AG7" s="32"/>
      <c r="AH7" s="30" t="s">
        <v>134</v>
      </c>
      <c r="AJ7" s="22">
        <v>1</v>
      </c>
      <c r="AK7" s="23">
        <v>0</v>
      </c>
      <c r="AL7" s="24" t="s">
        <v>24</v>
      </c>
      <c r="AM7" s="31" t="s">
        <v>25</v>
      </c>
      <c r="AN7" s="24" t="s">
        <v>26</v>
      </c>
      <c r="AO7" s="27">
        <v>20</v>
      </c>
      <c r="AP7" s="27" t="s">
        <v>36</v>
      </c>
      <c r="AQ7" s="28" t="s">
        <v>27</v>
      </c>
      <c r="AR7" s="28"/>
      <c r="AS7" s="32"/>
      <c r="AT7" s="33" t="s">
        <v>135</v>
      </c>
      <c r="AV7" s="22">
        <v>1</v>
      </c>
      <c r="AW7" s="23">
        <v>0</v>
      </c>
      <c r="AX7" s="24" t="s">
        <v>24</v>
      </c>
      <c r="AY7" s="31" t="s">
        <v>25</v>
      </c>
      <c r="AZ7" s="24" t="s">
        <v>26</v>
      </c>
      <c r="BA7" s="27">
        <v>10</v>
      </c>
      <c r="BB7" s="27" t="s">
        <v>36</v>
      </c>
      <c r="BC7" s="28" t="s">
        <v>27</v>
      </c>
      <c r="BD7" s="28"/>
      <c r="BE7" s="32"/>
      <c r="BF7" s="33" t="s">
        <v>136</v>
      </c>
      <c r="BH7" s="22">
        <v>1</v>
      </c>
      <c r="BI7" s="23">
        <v>0</v>
      </c>
      <c r="BJ7" s="24" t="s">
        <v>24</v>
      </c>
      <c r="BK7" s="31" t="s">
        <v>25</v>
      </c>
      <c r="BL7" s="24" t="s">
        <v>26</v>
      </c>
      <c r="BM7" s="27">
        <v>10</v>
      </c>
      <c r="BN7" s="27" t="s">
        <v>36</v>
      </c>
      <c r="BO7" s="28" t="s">
        <v>27</v>
      </c>
      <c r="BP7" s="28"/>
      <c r="BQ7" s="32"/>
      <c r="BR7" s="30" t="s">
        <v>137</v>
      </c>
      <c r="BT7" s="22">
        <v>1</v>
      </c>
      <c r="BU7" s="23">
        <v>0</v>
      </c>
      <c r="BV7" s="24" t="s">
        <v>19</v>
      </c>
      <c r="BW7" s="31" t="s">
        <v>25</v>
      </c>
      <c r="BX7" s="24" t="s">
        <v>83</v>
      </c>
      <c r="BY7" s="27">
        <v>35</v>
      </c>
      <c r="BZ7" s="27" t="s">
        <v>138</v>
      </c>
      <c r="CA7" s="28" t="s">
        <v>27</v>
      </c>
      <c r="CB7" s="28"/>
      <c r="CC7" s="32"/>
      <c r="CD7" s="33" t="s">
        <v>139</v>
      </c>
      <c r="CF7" s="22">
        <v>1</v>
      </c>
      <c r="CG7" s="23">
        <v>0</v>
      </c>
      <c r="CH7" s="24" t="s">
        <v>24</v>
      </c>
      <c r="CI7" s="31" t="s">
        <v>25</v>
      </c>
      <c r="CJ7" s="24" t="s">
        <v>26</v>
      </c>
      <c r="CK7" s="27">
        <v>10</v>
      </c>
      <c r="CL7" s="27" t="s">
        <v>36</v>
      </c>
      <c r="CM7" s="28" t="s">
        <v>27</v>
      </c>
      <c r="CN7" s="28"/>
      <c r="CO7" s="32"/>
      <c r="CP7" s="33" t="s">
        <v>140</v>
      </c>
      <c r="CR7" s="22">
        <v>1</v>
      </c>
      <c r="CS7" s="23">
        <v>0</v>
      </c>
      <c r="CT7" s="24" t="s">
        <v>19</v>
      </c>
      <c r="CU7" s="31" t="s">
        <v>25</v>
      </c>
      <c r="CV7" s="24" t="s">
        <v>83</v>
      </c>
      <c r="CW7" s="27">
        <v>30</v>
      </c>
      <c r="CX7" s="27" t="s">
        <v>141</v>
      </c>
      <c r="CY7" s="28" t="s">
        <v>27</v>
      </c>
      <c r="CZ7" s="28"/>
      <c r="DA7" s="32"/>
      <c r="DB7" s="33" t="s">
        <v>142</v>
      </c>
      <c r="DD7" s="22">
        <v>1</v>
      </c>
      <c r="DE7" s="23">
        <v>0</v>
      </c>
      <c r="DF7" s="24" t="s">
        <v>24</v>
      </c>
      <c r="DG7" s="31" t="s">
        <v>25</v>
      </c>
      <c r="DH7" s="24" t="s">
        <v>26</v>
      </c>
      <c r="DI7" s="27">
        <v>10</v>
      </c>
      <c r="DJ7" s="27" t="s">
        <v>36</v>
      </c>
      <c r="DK7" s="28" t="s">
        <v>27</v>
      </c>
      <c r="DL7" s="49"/>
      <c r="DM7" s="32"/>
      <c r="DN7" s="33" t="s">
        <v>143</v>
      </c>
      <c r="DP7" s="22">
        <v>1</v>
      </c>
      <c r="DQ7" s="23">
        <v>0</v>
      </c>
      <c r="DR7" s="24" t="s">
        <v>19</v>
      </c>
      <c r="DS7" s="31" t="s">
        <v>25</v>
      </c>
      <c r="DT7" s="24" t="s">
        <v>83</v>
      </c>
      <c r="DU7" s="27">
        <v>150</v>
      </c>
      <c r="DV7" s="27" t="s">
        <v>141</v>
      </c>
      <c r="DW7" s="28" t="s">
        <v>27</v>
      </c>
      <c r="DX7" s="28"/>
      <c r="DY7" s="32"/>
      <c r="DZ7" s="33" t="s">
        <v>144</v>
      </c>
      <c r="EB7" s="22">
        <v>1</v>
      </c>
      <c r="EC7" s="23">
        <v>0</v>
      </c>
      <c r="ED7" s="24" t="s">
        <v>24</v>
      </c>
      <c r="EE7" s="31" t="s">
        <v>25</v>
      </c>
      <c r="EF7" s="24" t="s">
        <v>26</v>
      </c>
      <c r="EG7" s="27">
        <v>12</v>
      </c>
      <c r="EH7" s="27" t="s">
        <v>36</v>
      </c>
      <c r="EI7" s="28" t="s">
        <v>27</v>
      </c>
      <c r="EJ7" s="49"/>
      <c r="EK7" s="32"/>
      <c r="EL7" s="33" t="s">
        <v>145</v>
      </c>
      <c r="EN7" s="22">
        <v>1</v>
      </c>
      <c r="EO7" s="23">
        <v>0</v>
      </c>
      <c r="EP7" s="24" t="s">
        <v>24</v>
      </c>
      <c r="EQ7" s="31" t="s">
        <v>25</v>
      </c>
      <c r="ER7" s="24" t="s">
        <v>26</v>
      </c>
      <c r="ES7" s="27">
        <v>8</v>
      </c>
      <c r="ET7" s="27" t="s">
        <v>36</v>
      </c>
      <c r="EU7" s="28" t="s">
        <v>27</v>
      </c>
      <c r="EV7" s="49"/>
      <c r="EW7" s="32"/>
      <c r="EX7" s="33" t="s">
        <v>146</v>
      </c>
      <c r="EZ7" s="22">
        <v>1</v>
      </c>
      <c r="FA7" s="23">
        <v>0</v>
      </c>
      <c r="FB7" s="24" t="s">
        <v>24</v>
      </c>
      <c r="FC7" s="31" t="s">
        <v>25</v>
      </c>
      <c r="FD7" s="24" t="s">
        <v>26</v>
      </c>
      <c r="FE7" s="27">
        <v>12</v>
      </c>
      <c r="FF7" s="27" t="s">
        <v>36</v>
      </c>
      <c r="FG7" s="28" t="s">
        <v>27</v>
      </c>
      <c r="FH7" s="49"/>
      <c r="FI7" s="32"/>
      <c r="FJ7" s="30" t="s">
        <v>147</v>
      </c>
      <c r="FL7" s="22">
        <v>1</v>
      </c>
      <c r="FM7" s="23">
        <v>0</v>
      </c>
      <c r="FN7" s="24" t="s">
        <v>19</v>
      </c>
      <c r="FO7" s="31" t="s">
        <v>25</v>
      </c>
      <c r="FP7" s="24" t="s">
        <v>83</v>
      </c>
      <c r="FQ7" s="27">
        <v>200</v>
      </c>
      <c r="FR7" s="27" t="s">
        <v>148</v>
      </c>
      <c r="FS7" s="28" t="s">
        <v>27</v>
      </c>
      <c r="FT7" s="49"/>
      <c r="FU7" s="32"/>
      <c r="FV7" s="33" t="s">
        <v>149</v>
      </c>
    </row>
    <row r="8" spans="1:254" ht="135" customHeight="1">
      <c r="A8" s="22">
        <f>A7+1</f>
        <v>2</v>
      </c>
      <c r="B8" s="23">
        <v>0</v>
      </c>
      <c r="C8" s="24" t="s">
        <v>24</v>
      </c>
      <c r="D8" s="48" t="s">
        <v>150</v>
      </c>
      <c r="E8" s="24" t="s">
        <v>151</v>
      </c>
      <c r="F8" s="27">
        <v>150</v>
      </c>
      <c r="G8" s="27" t="s">
        <v>36</v>
      </c>
      <c r="H8" s="28"/>
      <c r="I8" s="32"/>
      <c r="J8" s="33" t="s">
        <v>152</v>
      </c>
      <c r="L8" s="22">
        <f>L7+1</f>
        <v>2</v>
      </c>
      <c r="M8" s="23">
        <v>0</v>
      </c>
      <c r="N8" s="24" t="s">
        <v>24</v>
      </c>
      <c r="O8" s="31" t="s">
        <v>25</v>
      </c>
      <c r="P8" s="24" t="s">
        <v>26</v>
      </c>
      <c r="Q8" s="27">
        <v>150</v>
      </c>
      <c r="R8" s="27" t="s">
        <v>36</v>
      </c>
      <c r="S8" s="28" t="s">
        <v>27</v>
      </c>
      <c r="T8" s="28"/>
      <c r="U8" s="32"/>
      <c r="V8" s="30" t="s">
        <v>153</v>
      </c>
      <c r="X8" s="22">
        <f>X7+1</f>
        <v>2</v>
      </c>
      <c r="Y8" s="23">
        <v>0</v>
      </c>
      <c r="Z8" s="24" t="s">
        <v>24</v>
      </c>
      <c r="AA8" s="31" t="s">
        <v>25</v>
      </c>
      <c r="AB8" s="24" t="s">
        <v>26</v>
      </c>
      <c r="AC8" s="27">
        <v>10</v>
      </c>
      <c r="AD8" s="27" t="s">
        <v>36</v>
      </c>
      <c r="AE8" s="28" t="s">
        <v>27</v>
      </c>
      <c r="AF8" s="28"/>
      <c r="AG8" s="38"/>
      <c r="AH8" s="30" t="s">
        <v>154</v>
      </c>
      <c r="AJ8" s="22">
        <f>AJ7+1</f>
        <v>2</v>
      </c>
      <c r="AK8" s="23">
        <v>0</v>
      </c>
      <c r="AL8" s="24" t="s">
        <v>24</v>
      </c>
      <c r="AM8" s="31" t="s">
        <v>25</v>
      </c>
      <c r="AN8" s="24" t="s">
        <v>26</v>
      </c>
      <c r="AO8" s="27">
        <v>5</v>
      </c>
      <c r="AP8" s="27" t="s">
        <v>36</v>
      </c>
      <c r="AQ8" s="28" t="s">
        <v>27</v>
      </c>
      <c r="AR8" s="28"/>
      <c r="AS8" s="32"/>
      <c r="AT8" s="33" t="s">
        <v>155</v>
      </c>
      <c r="AV8" s="22">
        <f t="shared" ref="AV8:AV17" si="0">AV7+1</f>
        <v>2</v>
      </c>
      <c r="AW8" s="23">
        <v>0</v>
      </c>
      <c r="AX8" s="24" t="s">
        <v>24</v>
      </c>
      <c r="AY8" s="31" t="s">
        <v>25</v>
      </c>
      <c r="AZ8" s="24" t="s">
        <v>26</v>
      </c>
      <c r="BA8" s="27">
        <v>10</v>
      </c>
      <c r="BB8" s="27" t="s">
        <v>36</v>
      </c>
      <c r="BC8" s="28" t="s">
        <v>27</v>
      </c>
      <c r="BD8" s="28"/>
      <c r="BE8" s="32"/>
      <c r="BF8" s="33" t="s">
        <v>156</v>
      </c>
      <c r="BH8" s="22">
        <f>BH7+1</f>
        <v>2</v>
      </c>
      <c r="BI8" s="23">
        <v>0</v>
      </c>
      <c r="BJ8" s="24" t="s">
        <v>24</v>
      </c>
      <c r="BK8" s="31" t="s">
        <v>25</v>
      </c>
      <c r="BL8" s="24" t="s">
        <v>26</v>
      </c>
      <c r="BM8" s="27">
        <v>75</v>
      </c>
      <c r="BN8" s="27" t="s">
        <v>36</v>
      </c>
      <c r="BO8" s="28" t="s">
        <v>27</v>
      </c>
      <c r="BP8" s="28"/>
      <c r="BQ8" s="32"/>
      <c r="BR8" s="30" t="s">
        <v>157</v>
      </c>
      <c r="BT8" s="22">
        <f>BT7+1</f>
        <v>2</v>
      </c>
      <c r="BU8" s="23">
        <v>0</v>
      </c>
      <c r="BV8" s="24" t="s">
        <v>19</v>
      </c>
      <c r="BW8" s="31" t="s">
        <v>25</v>
      </c>
      <c r="BX8" s="24" t="s">
        <v>83</v>
      </c>
      <c r="BY8" s="27">
        <v>450</v>
      </c>
      <c r="BZ8" s="27" t="s">
        <v>138</v>
      </c>
      <c r="CA8" s="35">
        <f>18*10</f>
        <v>180</v>
      </c>
      <c r="CB8" s="35"/>
      <c r="CC8" s="32"/>
      <c r="CD8" s="33" t="s">
        <v>158</v>
      </c>
      <c r="CF8" s="22">
        <f>CF7+1</f>
        <v>2</v>
      </c>
      <c r="CG8" s="23">
        <v>0</v>
      </c>
      <c r="CH8" s="24" t="s">
        <v>24</v>
      </c>
      <c r="CI8" s="31" t="s">
        <v>25</v>
      </c>
      <c r="CJ8" s="24" t="s">
        <v>26</v>
      </c>
      <c r="CK8" s="27">
        <v>25</v>
      </c>
      <c r="CL8" s="27" t="s">
        <v>36</v>
      </c>
      <c r="CM8" s="28" t="s">
        <v>27</v>
      </c>
      <c r="CN8" s="28"/>
      <c r="CO8" s="32"/>
      <c r="CP8" s="33" t="s">
        <v>159</v>
      </c>
      <c r="CR8" s="22">
        <f>CR7+1</f>
        <v>2</v>
      </c>
      <c r="CS8" s="23">
        <v>0</v>
      </c>
      <c r="CT8" s="24" t="s">
        <v>19</v>
      </c>
      <c r="CU8" s="31" t="s">
        <v>25</v>
      </c>
      <c r="CV8" s="24" t="s">
        <v>83</v>
      </c>
      <c r="CW8" s="27">
        <v>60</v>
      </c>
      <c r="CX8" s="27" t="s">
        <v>160</v>
      </c>
      <c r="CY8" s="35">
        <f>1*100</f>
        <v>100</v>
      </c>
      <c r="CZ8" s="35"/>
      <c r="DA8" s="32"/>
      <c r="DB8" s="33" t="s">
        <v>161</v>
      </c>
      <c r="DD8" s="22">
        <f t="shared" ref="DD8:DD15" si="1">DD7+1</f>
        <v>2</v>
      </c>
      <c r="DE8" s="23">
        <v>0</v>
      </c>
      <c r="DF8" s="24" t="s">
        <v>24</v>
      </c>
      <c r="DG8" s="31" t="s">
        <v>25</v>
      </c>
      <c r="DH8" s="24" t="s">
        <v>26</v>
      </c>
      <c r="DI8" s="27">
        <v>1850</v>
      </c>
      <c r="DJ8" s="27" t="s">
        <v>36</v>
      </c>
      <c r="DK8" s="35">
        <f>3130</f>
        <v>3130</v>
      </c>
      <c r="DL8" s="50">
        <v>450</v>
      </c>
      <c r="DM8" s="32"/>
      <c r="DN8" s="33" t="s">
        <v>162</v>
      </c>
      <c r="DP8" s="22">
        <f>DP7+1</f>
        <v>2</v>
      </c>
      <c r="DQ8" s="23">
        <v>0</v>
      </c>
      <c r="DR8" s="24" t="s">
        <v>19</v>
      </c>
      <c r="DS8" s="31" t="s">
        <v>25</v>
      </c>
      <c r="DT8" s="24" t="s">
        <v>83</v>
      </c>
      <c r="DU8" s="27">
        <v>7500</v>
      </c>
      <c r="DV8" s="27" t="s">
        <v>22</v>
      </c>
      <c r="DW8" s="35">
        <f>3850</f>
        <v>3850</v>
      </c>
      <c r="DX8" s="39">
        <v>499</v>
      </c>
      <c r="DY8" s="32"/>
      <c r="DZ8" s="33" t="s">
        <v>163</v>
      </c>
      <c r="EB8" s="22">
        <f t="shared" ref="EB8:EB13" si="2">EB7+1</f>
        <v>2</v>
      </c>
      <c r="EC8" s="23">
        <v>0</v>
      </c>
      <c r="ED8" s="24" t="s">
        <v>24</v>
      </c>
      <c r="EE8" s="31" t="s">
        <v>25</v>
      </c>
      <c r="EF8" s="24" t="s">
        <v>164</v>
      </c>
      <c r="EG8" s="27">
        <v>12</v>
      </c>
      <c r="EH8" s="27" t="s">
        <v>36</v>
      </c>
      <c r="EI8" s="35">
        <f>1*100</f>
        <v>100</v>
      </c>
      <c r="EJ8" s="50">
        <v>28800</v>
      </c>
      <c r="EK8" s="32"/>
      <c r="EL8" s="33" t="s">
        <v>165</v>
      </c>
      <c r="EN8" s="22">
        <f t="shared" ref="EN8:EN18" si="3">EN7+1</f>
        <v>2</v>
      </c>
      <c r="EO8" s="23">
        <v>0</v>
      </c>
      <c r="EP8" s="24" t="s">
        <v>19</v>
      </c>
      <c r="EQ8" s="31" t="s">
        <v>25</v>
      </c>
      <c r="ER8" s="24" t="s">
        <v>26</v>
      </c>
      <c r="ES8" s="27">
        <v>245000</v>
      </c>
      <c r="ET8" s="27" t="s">
        <v>254</v>
      </c>
      <c r="EU8" s="35">
        <f>50000</f>
        <v>50000</v>
      </c>
      <c r="EV8" s="50">
        <v>50</v>
      </c>
      <c r="EW8" s="32"/>
      <c r="EX8" s="33" t="s">
        <v>166</v>
      </c>
      <c r="EZ8" s="22">
        <f t="shared" ref="EZ8:EZ18" si="4">EZ7+1</f>
        <v>2</v>
      </c>
      <c r="FA8" s="23">
        <v>0</v>
      </c>
      <c r="FB8" s="24" t="s">
        <v>24</v>
      </c>
      <c r="FC8" s="31" t="s">
        <v>25</v>
      </c>
      <c r="FD8" s="24" t="s">
        <v>26</v>
      </c>
      <c r="FE8" s="27">
        <v>2500</v>
      </c>
      <c r="FF8" s="27" t="s">
        <v>36</v>
      </c>
      <c r="FG8" s="35">
        <f>7535</f>
        <v>7535</v>
      </c>
      <c r="FH8" s="50">
        <v>399</v>
      </c>
      <c r="FI8" s="32"/>
      <c r="FJ8" s="30" t="s">
        <v>167</v>
      </c>
      <c r="FL8" s="22">
        <f>FL7+1</f>
        <v>2</v>
      </c>
      <c r="FM8" s="23">
        <v>0</v>
      </c>
      <c r="FN8" s="24" t="s">
        <v>19</v>
      </c>
      <c r="FO8" s="31" t="s">
        <v>25</v>
      </c>
      <c r="FP8" s="24" t="s">
        <v>83</v>
      </c>
      <c r="FQ8" s="27">
        <v>165000</v>
      </c>
      <c r="FR8" s="27" t="s">
        <v>148</v>
      </c>
      <c r="FS8" s="35">
        <f>26550</f>
        <v>26550</v>
      </c>
      <c r="FT8" s="50">
        <v>72</v>
      </c>
      <c r="FU8" s="32"/>
      <c r="FV8" s="33" t="s">
        <v>168</v>
      </c>
    </row>
    <row r="9" spans="1:254" ht="135" customHeight="1">
      <c r="A9" s="22">
        <f t="shared" ref="A9:A10" si="5">A8+1</f>
        <v>3</v>
      </c>
      <c r="B9" s="23">
        <v>0</v>
      </c>
      <c r="C9" s="24" t="s">
        <v>19</v>
      </c>
      <c r="D9" s="48" t="s">
        <v>169</v>
      </c>
      <c r="E9" s="24" t="s">
        <v>26</v>
      </c>
      <c r="F9" s="27">
        <v>900</v>
      </c>
      <c r="G9" s="27" t="s">
        <v>148</v>
      </c>
      <c r="H9" s="28"/>
      <c r="I9" s="32"/>
      <c r="J9" s="33" t="s">
        <v>170</v>
      </c>
      <c r="U9"/>
      <c r="X9" s="22">
        <f t="shared" ref="X9:X18" si="6">X8+1</f>
        <v>3</v>
      </c>
      <c r="Y9" s="23">
        <v>0</v>
      </c>
      <c r="Z9" s="24" t="s">
        <v>24</v>
      </c>
      <c r="AA9" s="31" t="s">
        <v>25</v>
      </c>
      <c r="AB9" s="24" t="s">
        <v>26</v>
      </c>
      <c r="AC9" s="27">
        <v>10</v>
      </c>
      <c r="AD9" s="27" t="s">
        <v>36</v>
      </c>
      <c r="AE9" s="28" t="s">
        <v>27</v>
      </c>
      <c r="AF9" s="28"/>
      <c r="AG9" s="32"/>
      <c r="AH9" s="30" t="s">
        <v>171</v>
      </c>
      <c r="AJ9" s="22">
        <f>AJ8+1</f>
        <v>3</v>
      </c>
      <c r="AK9" s="23">
        <v>0</v>
      </c>
      <c r="AL9" s="24" t="s">
        <v>24</v>
      </c>
      <c r="AM9" s="31" t="s">
        <v>25</v>
      </c>
      <c r="AN9" s="24" t="s">
        <v>26</v>
      </c>
      <c r="AO9" s="27">
        <v>5</v>
      </c>
      <c r="AP9" s="27" t="s">
        <v>36</v>
      </c>
      <c r="AQ9" s="28" t="s">
        <v>27</v>
      </c>
      <c r="AR9" s="28"/>
      <c r="AS9" s="32"/>
      <c r="AT9" s="33" t="s">
        <v>172</v>
      </c>
      <c r="AV9" s="22">
        <f t="shared" si="0"/>
        <v>3</v>
      </c>
      <c r="AW9" s="23">
        <v>0</v>
      </c>
      <c r="AX9" s="24" t="s">
        <v>24</v>
      </c>
      <c r="AY9" s="31" t="s">
        <v>25</v>
      </c>
      <c r="AZ9" s="24" t="s">
        <v>26</v>
      </c>
      <c r="BA9" s="27">
        <v>10</v>
      </c>
      <c r="BB9" s="27" t="s">
        <v>36</v>
      </c>
      <c r="BC9" s="28" t="s">
        <v>27</v>
      </c>
      <c r="BD9" s="28"/>
      <c r="BE9" s="32"/>
      <c r="BF9" s="33" t="s">
        <v>173</v>
      </c>
      <c r="BH9" s="22">
        <f>BH8+1</f>
        <v>3</v>
      </c>
      <c r="BI9" s="23">
        <v>0</v>
      </c>
      <c r="BJ9" s="24" t="s">
        <v>24</v>
      </c>
      <c r="BK9" s="31" t="s">
        <v>25</v>
      </c>
      <c r="BL9" s="24" t="s">
        <v>26</v>
      </c>
      <c r="BM9" s="27">
        <v>8</v>
      </c>
      <c r="BN9" s="27" t="s">
        <v>36</v>
      </c>
      <c r="BO9" s="28" t="s">
        <v>27</v>
      </c>
      <c r="BP9" s="28"/>
      <c r="BQ9" s="32"/>
      <c r="BR9" s="30" t="s">
        <v>174</v>
      </c>
      <c r="BT9" s="51"/>
      <c r="BU9" s="52"/>
      <c r="BV9" s="52"/>
      <c r="BW9" s="52"/>
      <c r="BX9" s="52"/>
      <c r="BY9" s="52"/>
      <c r="BZ9" s="52"/>
      <c r="CA9" s="52"/>
      <c r="CB9" s="52"/>
      <c r="CC9" s="52"/>
      <c r="CF9" s="22">
        <f>CF8+1</f>
        <v>3</v>
      </c>
      <c r="CG9" s="23">
        <v>0</v>
      </c>
      <c r="CH9" s="24" t="s">
        <v>24</v>
      </c>
      <c r="CI9" s="31" t="s">
        <v>25</v>
      </c>
      <c r="CJ9" s="24" t="s">
        <v>26</v>
      </c>
      <c r="CK9" s="27">
        <v>330</v>
      </c>
      <c r="CL9" s="27" t="s">
        <v>36</v>
      </c>
      <c r="CM9" s="35">
        <f>48*10</f>
        <v>480</v>
      </c>
      <c r="CN9" s="35"/>
      <c r="CO9" s="32"/>
      <c r="CP9" s="33" t="s">
        <v>175</v>
      </c>
      <c r="CR9" s="22">
        <f>CR8+1</f>
        <v>3</v>
      </c>
      <c r="CS9" s="23">
        <v>0</v>
      </c>
      <c r="CT9" s="24" t="s">
        <v>19</v>
      </c>
      <c r="CU9" s="31" t="s">
        <v>25</v>
      </c>
      <c r="CV9" s="24" t="s">
        <v>83</v>
      </c>
      <c r="CW9" s="27">
        <v>175</v>
      </c>
      <c r="CX9" s="27" t="s">
        <v>141</v>
      </c>
      <c r="CY9" s="35">
        <f>18*10</f>
        <v>180</v>
      </c>
      <c r="CZ9" s="35"/>
      <c r="DA9" s="32"/>
      <c r="DB9" s="33" t="s">
        <v>176</v>
      </c>
      <c r="DD9" s="22">
        <f t="shared" si="1"/>
        <v>3</v>
      </c>
      <c r="DE9" s="23">
        <v>0</v>
      </c>
      <c r="DF9" s="24" t="s">
        <v>24</v>
      </c>
      <c r="DG9" s="31" t="s">
        <v>25</v>
      </c>
      <c r="DH9" s="24" t="s">
        <v>26</v>
      </c>
      <c r="DI9" s="27">
        <v>8</v>
      </c>
      <c r="DJ9" s="27" t="s">
        <v>36</v>
      </c>
      <c r="DK9" s="28" t="s">
        <v>27</v>
      </c>
      <c r="DL9" s="49" t="s">
        <v>27</v>
      </c>
      <c r="DM9" s="32"/>
      <c r="DN9" s="33" t="s">
        <v>177</v>
      </c>
      <c r="DP9" s="22">
        <f>DP8+1</f>
        <v>3</v>
      </c>
      <c r="DQ9" s="23">
        <v>0</v>
      </c>
      <c r="DR9" s="24" t="s">
        <v>19</v>
      </c>
      <c r="DS9" s="31" t="s">
        <v>25</v>
      </c>
      <c r="DT9" s="24" t="s">
        <v>83</v>
      </c>
      <c r="DU9" s="27">
        <v>950</v>
      </c>
      <c r="DV9" s="27" t="s">
        <v>141</v>
      </c>
      <c r="DW9" s="35">
        <f>20*20</f>
        <v>400</v>
      </c>
      <c r="DX9" s="50">
        <v>4790</v>
      </c>
      <c r="DY9" s="32"/>
      <c r="DZ9" s="33" t="s">
        <v>178</v>
      </c>
      <c r="EB9" s="22">
        <f t="shared" si="2"/>
        <v>3</v>
      </c>
      <c r="EC9" s="23">
        <v>0</v>
      </c>
      <c r="ED9" s="24" t="s">
        <v>24</v>
      </c>
      <c r="EE9" s="31" t="s">
        <v>25</v>
      </c>
      <c r="EF9" s="24" t="s">
        <v>26</v>
      </c>
      <c r="EG9" s="27">
        <v>10</v>
      </c>
      <c r="EH9" s="27" t="s">
        <v>36</v>
      </c>
      <c r="EI9" s="28" t="s">
        <v>27</v>
      </c>
      <c r="EJ9" s="49"/>
      <c r="EK9" s="32"/>
      <c r="EL9" s="33" t="s">
        <v>179</v>
      </c>
      <c r="EN9" s="22">
        <f t="shared" si="3"/>
        <v>3</v>
      </c>
      <c r="EO9" s="23">
        <v>0</v>
      </c>
      <c r="EP9" s="24" t="s">
        <v>24</v>
      </c>
      <c r="EQ9" s="31" t="s">
        <v>25</v>
      </c>
      <c r="ER9" s="24" t="s">
        <v>26</v>
      </c>
      <c r="ES9" s="27">
        <v>8</v>
      </c>
      <c r="ET9" s="27" t="s">
        <v>36</v>
      </c>
      <c r="EU9" s="28" t="s">
        <v>27</v>
      </c>
      <c r="EV9" s="49"/>
      <c r="EW9" s="32"/>
      <c r="EX9" s="33" t="s">
        <v>180</v>
      </c>
      <c r="EZ9" s="22">
        <f t="shared" si="4"/>
        <v>3</v>
      </c>
      <c r="FA9" s="23">
        <v>0</v>
      </c>
      <c r="FB9" s="24" t="s">
        <v>24</v>
      </c>
      <c r="FC9" s="31" t="s">
        <v>25</v>
      </c>
      <c r="FD9" s="24" t="s">
        <v>26</v>
      </c>
      <c r="FE9" s="27">
        <v>12</v>
      </c>
      <c r="FF9" s="27" t="s">
        <v>36</v>
      </c>
      <c r="FG9" s="28" t="s">
        <v>27</v>
      </c>
      <c r="FH9" s="49"/>
      <c r="FI9" s="32"/>
      <c r="FJ9" s="30" t="s">
        <v>181</v>
      </c>
      <c r="FL9" s="22">
        <f>FL8+1</f>
        <v>3</v>
      </c>
      <c r="FM9" s="23">
        <v>0</v>
      </c>
      <c r="FN9" s="24" t="s">
        <v>19</v>
      </c>
      <c r="FO9" s="31" t="s">
        <v>25</v>
      </c>
      <c r="FP9" s="24" t="s">
        <v>83</v>
      </c>
      <c r="FQ9" s="27">
        <v>600000</v>
      </c>
      <c r="FR9" s="27" t="s">
        <v>148</v>
      </c>
      <c r="FS9" s="35">
        <f>212400</f>
        <v>212400</v>
      </c>
      <c r="FT9" s="50">
        <v>9</v>
      </c>
      <c r="FU9" s="32"/>
      <c r="FV9" s="33" t="s">
        <v>182</v>
      </c>
    </row>
    <row r="10" spans="1:254" ht="135" customHeight="1">
      <c r="A10" s="22">
        <f t="shared" si="5"/>
        <v>4</v>
      </c>
      <c r="B10" s="23">
        <v>0</v>
      </c>
      <c r="C10" s="24" t="s">
        <v>19</v>
      </c>
      <c r="D10" s="48" t="s">
        <v>169</v>
      </c>
      <c r="E10" s="24" t="s">
        <v>26</v>
      </c>
      <c r="F10" s="27">
        <v>900</v>
      </c>
      <c r="G10" s="27" t="s">
        <v>148</v>
      </c>
      <c r="H10" s="28"/>
      <c r="I10" s="32"/>
      <c r="J10" s="33" t="s">
        <v>183</v>
      </c>
      <c r="X10" s="22">
        <f t="shared" si="6"/>
        <v>4</v>
      </c>
      <c r="Y10" s="23">
        <v>0</v>
      </c>
      <c r="Z10" s="24" t="s">
        <v>24</v>
      </c>
      <c r="AA10" s="31" t="s">
        <v>25</v>
      </c>
      <c r="AB10" s="24" t="s">
        <v>26</v>
      </c>
      <c r="AC10" s="27">
        <v>5</v>
      </c>
      <c r="AD10" s="27" t="s">
        <v>36</v>
      </c>
      <c r="AE10" s="28" t="s">
        <v>27</v>
      </c>
      <c r="AF10" s="28"/>
      <c r="AG10" s="32"/>
      <c r="AH10" s="30" t="s">
        <v>184</v>
      </c>
      <c r="AJ10" s="22">
        <f>AJ9+1</f>
        <v>4</v>
      </c>
      <c r="AK10" s="23">
        <v>0</v>
      </c>
      <c r="AL10" s="24" t="s">
        <v>24</v>
      </c>
      <c r="AM10" s="31" t="s">
        <v>25</v>
      </c>
      <c r="AN10" s="24" t="s">
        <v>26</v>
      </c>
      <c r="AO10" s="27">
        <v>40</v>
      </c>
      <c r="AP10" s="27" t="s">
        <v>36</v>
      </c>
      <c r="AQ10" s="53">
        <f>6*12</f>
        <v>72</v>
      </c>
      <c r="AR10" s="53"/>
      <c r="AS10" s="32"/>
      <c r="AT10" s="33" t="s">
        <v>185</v>
      </c>
      <c r="AV10" s="22">
        <f t="shared" si="0"/>
        <v>4</v>
      </c>
      <c r="AW10" s="23">
        <v>0</v>
      </c>
      <c r="AX10" s="24" t="s">
        <v>24</v>
      </c>
      <c r="AY10" s="31" t="s">
        <v>25</v>
      </c>
      <c r="AZ10" s="24" t="s">
        <v>26</v>
      </c>
      <c r="BA10" s="27">
        <v>10</v>
      </c>
      <c r="BB10" s="27" t="s">
        <v>36</v>
      </c>
      <c r="BC10" s="28" t="s">
        <v>27</v>
      </c>
      <c r="BD10" s="28"/>
      <c r="BE10" s="32"/>
      <c r="BF10" s="33" t="s">
        <v>186</v>
      </c>
      <c r="BH10" s="22">
        <f>BH9+1</f>
        <v>4</v>
      </c>
      <c r="BI10" s="23">
        <v>0</v>
      </c>
      <c r="BJ10" s="24" t="s">
        <v>24</v>
      </c>
      <c r="BK10" s="31" t="s">
        <v>25</v>
      </c>
      <c r="BL10" s="24" t="s">
        <v>26</v>
      </c>
      <c r="BM10" s="27">
        <v>10</v>
      </c>
      <c r="BN10" s="27" t="s">
        <v>36</v>
      </c>
      <c r="BO10" s="35">
        <f>6*12</f>
        <v>72</v>
      </c>
      <c r="BP10" s="35"/>
      <c r="BQ10" s="32"/>
      <c r="BR10" s="30" t="s">
        <v>187</v>
      </c>
      <c r="BT10" s="51"/>
      <c r="BU10" s="52"/>
      <c r="BV10" s="52"/>
      <c r="BW10" s="52"/>
      <c r="BX10" s="52"/>
      <c r="BY10" s="52"/>
      <c r="BZ10" s="52"/>
      <c r="CA10" s="52"/>
      <c r="CB10" s="52"/>
      <c r="CC10" s="52"/>
      <c r="CF10" s="22">
        <f>CF9+1</f>
        <v>4</v>
      </c>
      <c r="CG10" s="23">
        <v>0</v>
      </c>
      <c r="CH10" s="24" t="s">
        <v>24</v>
      </c>
      <c r="CI10" s="31" t="s">
        <v>25</v>
      </c>
      <c r="CJ10" s="24" t="s">
        <v>26</v>
      </c>
      <c r="CK10" s="27">
        <v>600</v>
      </c>
      <c r="CL10" s="27" t="s">
        <v>36</v>
      </c>
      <c r="CM10" s="35">
        <f>54*10</f>
        <v>540</v>
      </c>
      <c r="CN10" s="35"/>
      <c r="CO10" s="32"/>
      <c r="CP10" s="33" t="s">
        <v>188</v>
      </c>
      <c r="CR10" s="22">
        <f>CR9+1</f>
        <v>4</v>
      </c>
      <c r="CS10" s="23">
        <v>0</v>
      </c>
      <c r="CT10" s="24" t="s">
        <v>19</v>
      </c>
      <c r="CU10" s="31" t="s">
        <v>25</v>
      </c>
      <c r="CV10" s="24" t="s">
        <v>83</v>
      </c>
      <c r="CW10" s="27">
        <v>1250</v>
      </c>
      <c r="CX10" s="27" t="s">
        <v>141</v>
      </c>
      <c r="CY10" s="35">
        <f>48*10</f>
        <v>480</v>
      </c>
      <c r="CZ10" s="35"/>
      <c r="DA10" s="32"/>
      <c r="DB10" s="33" t="s">
        <v>189</v>
      </c>
      <c r="DD10" s="22">
        <f t="shared" si="1"/>
        <v>4</v>
      </c>
      <c r="DE10" s="23">
        <v>0</v>
      </c>
      <c r="DF10" s="24" t="s">
        <v>24</v>
      </c>
      <c r="DG10" s="31" t="s">
        <v>25</v>
      </c>
      <c r="DH10" s="24" t="s">
        <v>26</v>
      </c>
      <c r="DI10" s="27">
        <v>550</v>
      </c>
      <c r="DJ10" s="27" t="s">
        <v>36</v>
      </c>
      <c r="DK10" s="35">
        <f>3130</f>
        <v>3130</v>
      </c>
      <c r="DL10" s="50">
        <v>450</v>
      </c>
      <c r="DM10" s="32"/>
      <c r="DN10" s="33" t="s">
        <v>190</v>
      </c>
      <c r="DP10" s="22">
        <f>DP9+1</f>
        <v>4</v>
      </c>
      <c r="DQ10" s="23">
        <v>0</v>
      </c>
      <c r="DR10" s="24" t="s">
        <v>19</v>
      </c>
      <c r="DS10" s="31" t="s">
        <v>25</v>
      </c>
      <c r="DT10" s="24" t="s">
        <v>83</v>
      </c>
      <c r="DU10" s="27">
        <v>4750</v>
      </c>
      <c r="DV10" s="27" t="s">
        <v>22</v>
      </c>
      <c r="DW10" s="35">
        <f>288*10</f>
        <v>2880</v>
      </c>
      <c r="DX10" s="50">
        <v>665</v>
      </c>
      <c r="DY10" s="32"/>
      <c r="DZ10" s="33" t="s">
        <v>191</v>
      </c>
      <c r="EB10" s="22">
        <f t="shared" si="2"/>
        <v>4</v>
      </c>
      <c r="EC10" s="23">
        <v>0</v>
      </c>
      <c r="ED10" s="24" t="s">
        <v>24</v>
      </c>
      <c r="EE10" s="31" t="s">
        <v>25</v>
      </c>
      <c r="EF10" s="24" t="s">
        <v>192</v>
      </c>
      <c r="EG10" s="27">
        <v>2500</v>
      </c>
      <c r="EH10" s="27" t="s">
        <v>36</v>
      </c>
      <c r="EI10" s="35">
        <f>240*10</f>
        <v>2400</v>
      </c>
      <c r="EJ10" s="50">
        <v>1200</v>
      </c>
      <c r="EK10" s="32"/>
      <c r="EL10" s="33" t="s">
        <v>193</v>
      </c>
      <c r="EN10" s="22">
        <f t="shared" si="3"/>
        <v>4</v>
      </c>
      <c r="EO10" s="23">
        <v>0</v>
      </c>
      <c r="EP10" s="24" t="s">
        <v>19</v>
      </c>
      <c r="EQ10" s="31" t="s">
        <v>25</v>
      </c>
      <c r="ER10" s="24" t="s">
        <v>26</v>
      </c>
      <c r="ES10" s="27">
        <v>100000</v>
      </c>
      <c r="ET10" s="27" t="s">
        <v>254</v>
      </c>
      <c r="EU10" s="35">
        <f>50000</f>
        <v>50000</v>
      </c>
      <c r="EV10" s="50">
        <v>50</v>
      </c>
      <c r="EW10" s="32"/>
      <c r="EX10" s="33" t="s">
        <v>194</v>
      </c>
      <c r="EZ10" s="22">
        <f t="shared" si="4"/>
        <v>4</v>
      </c>
      <c r="FA10" s="23">
        <v>0</v>
      </c>
      <c r="FB10" s="24" t="s">
        <v>24</v>
      </c>
      <c r="FC10" s="31" t="s">
        <v>25</v>
      </c>
      <c r="FD10" s="24" t="s">
        <v>26</v>
      </c>
      <c r="FE10" s="27">
        <v>3000</v>
      </c>
      <c r="FF10" s="27" t="s">
        <v>36</v>
      </c>
      <c r="FG10" s="35">
        <f>7535</f>
        <v>7535</v>
      </c>
      <c r="FH10" s="50">
        <v>399</v>
      </c>
      <c r="FI10" s="32"/>
      <c r="FJ10" s="30" t="s">
        <v>195</v>
      </c>
      <c r="FL10" s="22">
        <f>FL9+1</f>
        <v>4</v>
      </c>
      <c r="FM10" s="23">
        <v>0</v>
      </c>
      <c r="FN10" s="24" t="s">
        <v>19</v>
      </c>
      <c r="FO10" s="31" t="s">
        <v>25</v>
      </c>
      <c r="FP10" s="24" t="s">
        <v>21</v>
      </c>
      <c r="FQ10" s="27">
        <v>500</v>
      </c>
      <c r="FR10" s="27" t="s">
        <v>148</v>
      </c>
      <c r="FS10" s="35">
        <f>20*20</f>
        <v>400</v>
      </c>
      <c r="FT10" s="50">
        <v>3990</v>
      </c>
      <c r="FU10" s="32"/>
      <c r="FV10" s="33" t="s">
        <v>196</v>
      </c>
    </row>
    <row r="11" spans="1:254" ht="135" customHeight="1">
      <c r="Q11" s="3"/>
      <c r="R11" s="3"/>
      <c r="S11" s="3"/>
      <c r="T11" s="3"/>
      <c r="X11" s="22">
        <f t="shared" si="6"/>
        <v>5</v>
      </c>
      <c r="Y11" s="23">
        <v>0</v>
      </c>
      <c r="Z11" s="24" t="s">
        <v>24</v>
      </c>
      <c r="AA11" s="31" t="s">
        <v>25</v>
      </c>
      <c r="AB11" s="24" t="s">
        <v>26</v>
      </c>
      <c r="AC11" s="27">
        <v>5</v>
      </c>
      <c r="AD11" s="27" t="s">
        <v>36</v>
      </c>
      <c r="AE11" s="28" t="s">
        <v>27</v>
      </c>
      <c r="AF11" s="28"/>
      <c r="AG11" s="32"/>
      <c r="AH11" s="30" t="s">
        <v>197</v>
      </c>
      <c r="AJ11" s="22">
        <f>AJ10+1</f>
        <v>5</v>
      </c>
      <c r="AK11" s="23">
        <v>0</v>
      </c>
      <c r="AL11" s="24" t="s">
        <v>24</v>
      </c>
      <c r="AM11" s="31" t="s">
        <v>25</v>
      </c>
      <c r="AN11" s="24" t="s">
        <v>26</v>
      </c>
      <c r="AO11" s="27">
        <v>30</v>
      </c>
      <c r="AP11" s="27" t="s">
        <v>36</v>
      </c>
      <c r="AQ11" s="53">
        <f>4*18</f>
        <v>72</v>
      </c>
      <c r="AR11" s="53"/>
      <c r="AS11" s="32"/>
      <c r="AT11" s="33" t="s">
        <v>198</v>
      </c>
      <c r="AV11" s="22">
        <f t="shared" si="0"/>
        <v>5</v>
      </c>
      <c r="AW11" s="23">
        <v>0</v>
      </c>
      <c r="AX11" s="24" t="s">
        <v>24</v>
      </c>
      <c r="AY11" s="31" t="s">
        <v>25</v>
      </c>
      <c r="AZ11" s="24" t="s">
        <v>26</v>
      </c>
      <c r="BA11" s="27">
        <v>10</v>
      </c>
      <c r="BB11" s="27" t="s">
        <v>36</v>
      </c>
      <c r="BC11" s="28" t="s">
        <v>27</v>
      </c>
      <c r="BD11" s="28"/>
      <c r="BE11" s="32"/>
      <c r="BF11" s="33" t="s">
        <v>199</v>
      </c>
      <c r="BH11" s="22">
        <f>BH10+1</f>
        <v>5</v>
      </c>
      <c r="BI11" s="23">
        <v>0</v>
      </c>
      <c r="BJ11" s="24" t="s">
        <v>24</v>
      </c>
      <c r="BK11" s="31" t="s">
        <v>25</v>
      </c>
      <c r="BL11" s="24" t="s">
        <v>26</v>
      </c>
      <c r="BM11" s="27">
        <v>60</v>
      </c>
      <c r="BN11" s="27" t="s">
        <v>36</v>
      </c>
      <c r="BO11" s="35">
        <f>12*9</f>
        <v>108</v>
      </c>
      <c r="BP11" s="35"/>
      <c r="BQ11" s="32"/>
      <c r="BR11" s="30" t="s">
        <v>200</v>
      </c>
      <c r="BU11" s="52"/>
      <c r="BV11" s="52"/>
      <c r="BW11" s="52"/>
      <c r="BX11" s="52"/>
      <c r="BY11" s="52"/>
      <c r="BZ11" s="52"/>
      <c r="CA11" s="52"/>
      <c r="CB11" s="52"/>
      <c r="CC11" s="52"/>
      <c r="CF11" s="22">
        <f>CF10+1</f>
        <v>5</v>
      </c>
      <c r="CG11" s="23">
        <v>0</v>
      </c>
      <c r="CH11" s="24" t="s">
        <v>24</v>
      </c>
      <c r="CI11" s="31" t="s">
        <v>25</v>
      </c>
      <c r="CJ11" s="24" t="s">
        <v>26</v>
      </c>
      <c r="CK11" s="27">
        <v>75</v>
      </c>
      <c r="CL11" s="27" t="s">
        <v>36</v>
      </c>
      <c r="CM11" s="35">
        <f>18*6</f>
        <v>108</v>
      </c>
      <c r="CN11" s="35"/>
      <c r="CO11" s="32"/>
      <c r="CP11" s="33" t="s">
        <v>201</v>
      </c>
      <c r="DD11" s="22">
        <f t="shared" si="1"/>
        <v>5</v>
      </c>
      <c r="DE11" s="23">
        <v>0</v>
      </c>
      <c r="DF11" s="24" t="s">
        <v>24</v>
      </c>
      <c r="DG11" s="31" t="s">
        <v>25</v>
      </c>
      <c r="DH11" s="24" t="s">
        <v>26</v>
      </c>
      <c r="DI11" s="27">
        <v>1900</v>
      </c>
      <c r="DJ11" s="27" t="s">
        <v>36</v>
      </c>
      <c r="DK11" s="35">
        <f>240*10</f>
        <v>2400</v>
      </c>
      <c r="DL11" s="50">
        <v>675</v>
      </c>
      <c r="DM11" s="32"/>
      <c r="DN11" s="33" t="s">
        <v>202</v>
      </c>
      <c r="DP11" s="22">
        <f>A10+1</f>
        <v>5</v>
      </c>
      <c r="DQ11" s="23">
        <v>0</v>
      </c>
      <c r="DR11" s="24" t="s">
        <v>19</v>
      </c>
      <c r="DS11" s="31" t="s">
        <v>25</v>
      </c>
      <c r="DT11" s="24"/>
      <c r="DU11" s="27">
        <v>2000</v>
      </c>
      <c r="DV11" s="27" t="s">
        <v>22</v>
      </c>
      <c r="DW11" s="28" t="s">
        <v>27</v>
      </c>
      <c r="DX11" s="54"/>
      <c r="DY11" s="32"/>
      <c r="DZ11" s="33" t="s">
        <v>203</v>
      </c>
      <c r="EB11" s="22">
        <f t="shared" si="2"/>
        <v>5</v>
      </c>
      <c r="EC11" s="23">
        <v>0</v>
      </c>
      <c r="ED11" s="24" t="s">
        <v>24</v>
      </c>
      <c r="EE11" s="31" t="s">
        <v>25</v>
      </c>
      <c r="EF11" s="24" t="s">
        <v>192</v>
      </c>
      <c r="EG11" s="27">
        <v>6000</v>
      </c>
      <c r="EH11" s="27" t="s">
        <v>36</v>
      </c>
      <c r="EI11" s="35">
        <f>10*1120</f>
        <v>11200</v>
      </c>
      <c r="EJ11" s="50">
        <v>250</v>
      </c>
      <c r="EK11" s="32"/>
      <c r="EL11" s="33" t="s">
        <v>204</v>
      </c>
      <c r="EN11" s="22">
        <f t="shared" si="3"/>
        <v>5</v>
      </c>
      <c r="EO11" s="23">
        <v>0</v>
      </c>
      <c r="EP11" s="24" t="s">
        <v>24</v>
      </c>
      <c r="EQ11" s="31" t="s">
        <v>25</v>
      </c>
      <c r="ER11" s="24" t="s">
        <v>26</v>
      </c>
      <c r="ES11" s="27">
        <v>2700</v>
      </c>
      <c r="ET11" s="27" t="s">
        <v>36</v>
      </c>
      <c r="EU11" s="35">
        <f>192*15</f>
        <v>2880</v>
      </c>
      <c r="EV11" s="50">
        <v>865</v>
      </c>
      <c r="EW11" s="32"/>
      <c r="EX11" s="33" t="s">
        <v>205</v>
      </c>
      <c r="EZ11" s="22">
        <f t="shared" si="4"/>
        <v>5</v>
      </c>
      <c r="FA11" s="23">
        <v>0</v>
      </c>
      <c r="FB11" s="24" t="s">
        <v>19</v>
      </c>
      <c r="FC11" s="31" t="s">
        <v>25</v>
      </c>
      <c r="FD11" s="24" t="s">
        <v>26</v>
      </c>
      <c r="FE11" s="27">
        <v>45000</v>
      </c>
      <c r="FF11" s="27" t="s">
        <v>148</v>
      </c>
      <c r="FG11" s="35">
        <f>60135</f>
        <v>60135</v>
      </c>
      <c r="FH11" s="50">
        <v>50</v>
      </c>
      <c r="FI11" s="32"/>
      <c r="FJ11" s="30" t="s">
        <v>206</v>
      </c>
      <c r="FL11" s="22">
        <f>FL10+1</f>
        <v>5</v>
      </c>
      <c r="FM11" s="23">
        <v>0</v>
      </c>
      <c r="FN11" s="24" t="s">
        <v>19</v>
      </c>
      <c r="FO11" s="31" t="s">
        <v>25</v>
      </c>
      <c r="FP11" s="24" t="s">
        <v>83</v>
      </c>
      <c r="FQ11" s="27">
        <v>25000</v>
      </c>
      <c r="FR11" s="27" t="s">
        <v>148</v>
      </c>
      <c r="FS11" s="35">
        <f>15*720</f>
        <v>10800</v>
      </c>
      <c r="FT11" s="50">
        <v>177</v>
      </c>
      <c r="FU11" s="32"/>
      <c r="FV11" s="33" t="s">
        <v>207</v>
      </c>
    </row>
    <row r="12" spans="1:254" ht="135" customHeight="1">
      <c r="X12" s="22">
        <f t="shared" si="6"/>
        <v>6</v>
      </c>
      <c r="Y12" s="23">
        <v>0</v>
      </c>
      <c r="Z12" s="24" t="s">
        <v>24</v>
      </c>
      <c r="AA12" s="31" t="s">
        <v>25</v>
      </c>
      <c r="AB12" s="24" t="s">
        <v>26</v>
      </c>
      <c r="AC12" s="27">
        <v>5</v>
      </c>
      <c r="AD12" s="27" t="s">
        <v>36</v>
      </c>
      <c r="AE12" s="28" t="s">
        <v>27</v>
      </c>
      <c r="AF12" s="28"/>
      <c r="AG12" s="32"/>
      <c r="AH12" s="30" t="s">
        <v>208</v>
      </c>
      <c r="AO12" s="3"/>
      <c r="AP12" s="3"/>
      <c r="AQ12" s="3"/>
      <c r="AR12" s="3"/>
      <c r="AV12" s="22">
        <f t="shared" si="0"/>
        <v>6</v>
      </c>
      <c r="AW12" s="23">
        <v>0</v>
      </c>
      <c r="AX12" s="24" t="s">
        <v>24</v>
      </c>
      <c r="AY12" s="31" t="s">
        <v>25</v>
      </c>
      <c r="AZ12" s="24" t="s">
        <v>26</v>
      </c>
      <c r="BA12" s="27">
        <v>10</v>
      </c>
      <c r="BB12" s="27" t="s">
        <v>36</v>
      </c>
      <c r="BC12" s="28" t="s">
        <v>27</v>
      </c>
      <c r="BD12" s="28"/>
      <c r="BE12" s="32"/>
      <c r="BF12" s="33" t="s">
        <v>209</v>
      </c>
      <c r="BH12" s="22">
        <f>BH11+1</f>
        <v>6</v>
      </c>
      <c r="BI12" s="23">
        <v>0</v>
      </c>
      <c r="BJ12" s="24" t="s">
        <v>24</v>
      </c>
      <c r="BK12" s="31" t="s">
        <v>25</v>
      </c>
      <c r="BL12" s="24" t="s">
        <v>26</v>
      </c>
      <c r="BM12" s="27">
        <v>75</v>
      </c>
      <c r="BN12" s="27" t="s">
        <v>36</v>
      </c>
      <c r="BO12" s="35">
        <f>36*9</f>
        <v>324</v>
      </c>
      <c r="BP12" s="35"/>
      <c r="BQ12" s="32"/>
      <c r="BR12" s="30" t="s">
        <v>210</v>
      </c>
      <c r="BU12" s="52"/>
      <c r="BV12" s="52"/>
      <c r="BW12" s="52"/>
      <c r="BX12" s="52"/>
      <c r="BY12" s="52"/>
      <c r="BZ12" s="52"/>
      <c r="CA12" s="52"/>
      <c r="CB12" s="52"/>
      <c r="CC12" s="52"/>
      <c r="CW12" s="3"/>
      <c r="CX12" s="3"/>
      <c r="CY12" s="3"/>
      <c r="CZ12" s="3"/>
      <c r="DD12" s="22">
        <f t="shared" si="1"/>
        <v>6</v>
      </c>
      <c r="DE12" s="23">
        <v>0</v>
      </c>
      <c r="DF12" s="24" t="s">
        <v>24</v>
      </c>
      <c r="DG12" s="31" t="s">
        <v>25</v>
      </c>
      <c r="DH12" s="24" t="s">
        <v>26</v>
      </c>
      <c r="DI12" s="27">
        <v>3500</v>
      </c>
      <c r="DJ12" s="27" t="s">
        <v>36</v>
      </c>
      <c r="DK12" s="35">
        <f>180*18</f>
        <v>3240</v>
      </c>
      <c r="DL12" s="50">
        <v>435</v>
      </c>
      <c r="DM12" s="32"/>
      <c r="DN12" s="33" t="s">
        <v>211</v>
      </c>
      <c r="DU12" s="3"/>
      <c r="DV12" s="3"/>
      <c r="DW12" s="3"/>
      <c r="DX12" s="3"/>
      <c r="EB12" s="22">
        <f t="shared" si="2"/>
        <v>6</v>
      </c>
      <c r="EC12" s="23">
        <v>0</v>
      </c>
      <c r="ED12" s="24" t="s">
        <v>24</v>
      </c>
      <c r="EE12" s="31" t="s">
        <v>25</v>
      </c>
      <c r="EF12" s="24" t="s">
        <v>26</v>
      </c>
      <c r="EG12" s="27">
        <v>2300</v>
      </c>
      <c r="EH12" s="27" t="s">
        <v>36</v>
      </c>
      <c r="EI12" s="35">
        <f>240*9</f>
        <v>2160</v>
      </c>
      <c r="EJ12" s="50">
        <v>1200</v>
      </c>
      <c r="EK12" s="32"/>
      <c r="EL12" s="33" t="s">
        <v>212</v>
      </c>
      <c r="EN12" s="22">
        <f t="shared" si="3"/>
        <v>6</v>
      </c>
      <c r="EO12" s="23">
        <v>0</v>
      </c>
      <c r="EP12" s="24" t="s">
        <v>24</v>
      </c>
      <c r="EQ12" s="31" t="s">
        <v>25</v>
      </c>
      <c r="ER12" s="24" t="s">
        <v>192</v>
      </c>
      <c r="ES12" s="27">
        <v>5000</v>
      </c>
      <c r="ET12" s="27" t="s">
        <v>36</v>
      </c>
      <c r="EU12" s="35">
        <f>360*15</f>
        <v>5400</v>
      </c>
      <c r="EV12" s="50">
        <v>460</v>
      </c>
      <c r="EW12" s="32"/>
      <c r="EX12" s="33" t="s">
        <v>213</v>
      </c>
      <c r="EZ12" s="22">
        <f t="shared" si="4"/>
        <v>6</v>
      </c>
      <c r="FA12" s="23">
        <v>0</v>
      </c>
      <c r="FB12" s="24" t="s">
        <v>24</v>
      </c>
      <c r="FC12" s="31" t="s">
        <v>25</v>
      </c>
      <c r="FD12" s="24" t="s">
        <v>26</v>
      </c>
      <c r="FE12" s="27">
        <v>50</v>
      </c>
      <c r="FF12" s="27" t="s">
        <v>36</v>
      </c>
      <c r="FG12" s="35">
        <f>6*20</f>
        <v>120</v>
      </c>
      <c r="FH12" s="50">
        <v>25080</v>
      </c>
      <c r="FI12" s="32"/>
      <c r="FJ12" s="30" t="s">
        <v>214</v>
      </c>
      <c r="FL12" s="55"/>
      <c r="FM12" s="56"/>
      <c r="FN12" s="56"/>
      <c r="FQ12" s="3"/>
      <c r="FR12" s="3"/>
      <c r="FS12" s="3"/>
      <c r="FT12" s="57"/>
    </row>
    <row r="13" spans="1:254" ht="135" customHeight="1">
      <c r="X13" s="22">
        <f t="shared" si="6"/>
        <v>7</v>
      </c>
      <c r="Y13" s="23">
        <v>0</v>
      </c>
      <c r="Z13" s="24" t="s">
        <v>24</v>
      </c>
      <c r="AA13" s="31" t="s">
        <v>25</v>
      </c>
      <c r="AB13" s="24" t="s">
        <v>26</v>
      </c>
      <c r="AC13" s="27">
        <v>5</v>
      </c>
      <c r="AD13" s="27" t="s">
        <v>36</v>
      </c>
      <c r="AE13" s="28" t="s">
        <v>27</v>
      </c>
      <c r="AF13" s="28"/>
      <c r="AG13" s="32"/>
      <c r="AH13" s="30" t="s">
        <v>215</v>
      </c>
      <c r="AO13" s="3"/>
      <c r="AP13" s="3"/>
      <c r="AQ13" s="3"/>
      <c r="AR13" s="3"/>
      <c r="AV13" s="22">
        <f t="shared" si="0"/>
        <v>7</v>
      </c>
      <c r="AW13" s="23">
        <v>0</v>
      </c>
      <c r="AX13" s="24" t="s">
        <v>24</v>
      </c>
      <c r="AY13" s="31" t="s">
        <v>25</v>
      </c>
      <c r="AZ13" s="24" t="s">
        <v>26</v>
      </c>
      <c r="BA13" s="27">
        <v>10</v>
      </c>
      <c r="BB13" s="27" t="s">
        <v>36</v>
      </c>
      <c r="BC13" s="28" t="s">
        <v>27</v>
      </c>
      <c r="BD13" s="28"/>
      <c r="BE13" s="32"/>
      <c r="BF13" s="33" t="s">
        <v>216</v>
      </c>
      <c r="BU13" s="52"/>
      <c r="BV13" s="52"/>
      <c r="BW13" s="52"/>
      <c r="BX13" s="52"/>
      <c r="BY13" s="52"/>
      <c r="BZ13" s="52"/>
      <c r="CA13" s="52"/>
      <c r="CB13" s="52"/>
      <c r="CC13" s="52"/>
      <c r="CK13" s="3"/>
      <c r="CL13" s="3"/>
      <c r="CM13" s="3"/>
      <c r="CN13" s="3"/>
      <c r="DD13" s="22">
        <f t="shared" si="1"/>
        <v>7</v>
      </c>
      <c r="DE13" s="23">
        <v>0</v>
      </c>
      <c r="DF13" s="24" t="s">
        <v>24</v>
      </c>
      <c r="DG13" s="31" t="s">
        <v>25</v>
      </c>
      <c r="DH13" s="24" t="s">
        <v>26</v>
      </c>
      <c r="DI13" s="27">
        <v>200</v>
      </c>
      <c r="DJ13" s="27" t="s">
        <v>36</v>
      </c>
      <c r="DK13" s="35">
        <f>48*20</f>
        <v>960</v>
      </c>
      <c r="DL13" s="50">
        <v>1685</v>
      </c>
      <c r="DM13" s="32"/>
      <c r="DN13" s="33" t="s">
        <v>217</v>
      </c>
      <c r="EB13" s="22">
        <f t="shared" si="2"/>
        <v>7</v>
      </c>
      <c r="EC13" s="23">
        <v>0</v>
      </c>
      <c r="ED13" s="24" t="s">
        <v>24</v>
      </c>
      <c r="EE13" s="31" t="s">
        <v>25</v>
      </c>
      <c r="EF13" s="24" t="s">
        <v>26</v>
      </c>
      <c r="EG13" s="27">
        <v>750</v>
      </c>
      <c r="EH13" s="27" t="s">
        <v>36</v>
      </c>
      <c r="EI13" s="35">
        <f>36*15</f>
        <v>540</v>
      </c>
      <c r="EJ13" s="50">
        <v>2500</v>
      </c>
      <c r="EK13" s="32"/>
      <c r="EL13" s="33" t="s">
        <v>218</v>
      </c>
      <c r="EN13" s="22">
        <f t="shared" si="3"/>
        <v>7</v>
      </c>
      <c r="EO13" s="23">
        <v>0</v>
      </c>
      <c r="EP13" s="24" t="s">
        <v>24</v>
      </c>
      <c r="EQ13" s="31" t="s">
        <v>25</v>
      </c>
      <c r="ER13" s="26" t="s">
        <v>83</v>
      </c>
      <c r="ES13" s="27">
        <v>1575</v>
      </c>
      <c r="ET13" s="27" t="s">
        <v>36</v>
      </c>
      <c r="EU13" s="35">
        <f>360*10</f>
        <v>3600</v>
      </c>
      <c r="EV13" s="50">
        <v>560</v>
      </c>
      <c r="EW13" s="32"/>
      <c r="EX13" s="33" t="s">
        <v>219</v>
      </c>
      <c r="EZ13" s="22">
        <f t="shared" si="4"/>
        <v>7</v>
      </c>
      <c r="FA13" s="23">
        <v>0</v>
      </c>
      <c r="FB13" s="24" t="s">
        <v>24</v>
      </c>
      <c r="FC13" s="31" t="s">
        <v>25</v>
      </c>
      <c r="FD13" s="24" t="s">
        <v>26</v>
      </c>
      <c r="FE13" s="27">
        <v>175</v>
      </c>
      <c r="FF13" s="27" t="s">
        <v>36</v>
      </c>
      <c r="FG13" s="35">
        <f>36*20</f>
        <v>720</v>
      </c>
      <c r="FH13" s="50">
        <v>4180</v>
      </c>
      <c r="FI13" s="32"/>
      <c r="FJ13" s="30" t="s">
        <v>220</v>
      </c>
    </row>
    <row r="14" spans="1:254" ht="135" customHeight="1">
      <c r="X14" s="22">
        <f t="shared" si="6"/>
        <v>8</v>
      </c>
      <c r="Y14" s="23">
        <v>0</v>
      </c>
      <c r="Z14" s="24" t="s">
        <v>24</v>
      </c>
      <c r="AA14" s="31" t="s">
        <v>25</v>
      </c>
      <c r="AB14" s="24" t="s">
        <v>26</v>
      </c>
      <c r="AC14" s="27">
        <v>30</v>
      </c>
      <c r="AD14" s="27" t="s">
        <v>36</v>
      </c>
      <c r="AE14" s="28" t="s">
        <v>27</v>
      </c>
      <c r="AF14" s="28"/>
      <c r="AG14" s="32"/>
      <c r="AH14" s="30" t="s">
        <v>221</v>
      </c>
      <c r="AO14" s="3"/>
      <c r="AP14" s="3"/>
      <c r="AQ14" s="3"/>
      <c r="AR14" s="3"/>
      <c r="AV14" s="22">
        <f t="shared" si="0"/>
        <v>8</v>
      </c>
      <c r="AW14" s="23">
        <v>0</v>
      </c>
      <c r="AX14" s="24" t="s">
        <v>24</v>
      </c>
      <c r="AY14" s="31" t="s">
        <v>25</v>
      </c>
      <c r="AZ14" s="24" t="s">
        <v>26</v>
      </c>
      <c r="BA14" s="27">
        <v>10</v>
      </c>
      <c r="BB14" s="27" t="s">
        <v>36</v>
      </c>
      <c r="BC14" s="28" t="s">
        <v>27</v>
      </c>
      <c r="BD14" s="28"/>
      <c r="BE14" s="32"/>
      <c r="BF14" s="33" t="s">
        <v>222</v>
      </c>
      <c r="BM14" s="3"/>
      <c r="BN14" s="3"/>
      <c r="BO14" s="3"/>
      <c r="BP14" s="3"/>
      <c r="BU14" s="52"/>
      <c r="BV14" s="52"/>
      <c r="BW14" s="52"/>
      <c r="BX14" s="52"/>
      <c r="BY14" s="52"/>
      <c r="BZ14" s="52"/>
      <c r="CA14" s="52"/>
      <c r="CB14" s="52"/>
      <c r="CC14" s="52"/>
      <c r="CK14" s="3"/>
      <c r="CL14" s="3"/>
      <c r="CM14" s="3"/>
      <c r="CN14" s="3"/>
      <c r="CW14" s="3"/>
      <c r="CX14" s="3"/>
      <c r="CY14" s="3"/>
      <c r="CZ14" s="3"/>
      <c r="DD14" s="22">
        <f t="shared" si="1"/>
        <v>8</v>
      </c>
      <c r="DE14" s="23">
        <v>0</v>
      </c>
      <c r="DF14" s="24" t="s">
        <v>24</v>
      </c>
      <c r="DG14" s="31" t="s">
        <v>25</v>
      </c>
      <c r="DH14" s="24" t="s">
        <v>21</v>
      </c>
      <c r="DI14" s="27">
        <v>250</v>
      </c>
      <c r="DJ14" s="27" t="s">
        <v>36</v>
      </c>
      <c r="DK14" s="35">
        <f>144*10</f>
        <v>1440</v>
      </c>
      <c r="DL14" s="50">
        <v>1125</v>
      </c>
      <c r="DM14" s="32"/>
      <c r="DN14" s="33" t="s">
        <v>223</v>
      </c>
      <c r="DU14" s="3"/>
      <c r="DV14" s="3"/>
      <c r="DW14" s="3"/>
      <c r="DX14" s="3"/>
      <c r="EN14" s="22">
        <f t="shared" si="3"/>
        <v>8</v>
      </c>
      <c r="EO14" s="23">
        <v>0</v>
      </c>
      <c r="EP14" s="24" t="s">
        <v>24</v>
      </c>
      <c r="EQ14" s="31" t="s">
        <v>25</v>
      </c>
      <c r="ER14" s="26" t="s">
        <v>83</v>
      </c>
      <c r="ES14" s="27">
        <v>1250</v>
      </c>
      <c r="ET14" s="27" t="s">
        <v>36</v>
      </c>
      <c r="EU14" s="28" t="s">
        <v>27</v>
      </c>
      <c r="EV14" s="28" t="s">
        <v>27</v>
      </c>
      <c r="EW14" s="32"/>
      <c r="EX14" s="33" t="s">
        <v>224</v>
      </c>
      <c r="EZ14" s="22">
        <f t="shared" si="4"/>
        <v>8</v>
      </c>
      <c r="FA14" s="23">
        <v>0</v>
      </c>
      <c r="FB14" s="24" t="s">
        <v>24</v>
      </c>
      <c r="FC14" s="31" t="s">
        <v>25</v>
      </c>
      <c r="FD14" s="24" t="s">
        <v>26</v>
      </c>
      <c r="FE14" s="27">
        <v>2700</v>
      </c>
      <c r="FF14" s="27" t="s">
        <v>36</v>
      </c>
      <c r="FG14" s="35">
        <f>288*12</f>
        <v>3456</v>
      </c>
      <c r="FH14" s="50">
        <v>870</v>
      </c>
      <c r="FI14" s="32"/>
      <c r="FJ14" s="30" t="s">
        <v>225</v>
      </c>
      <c r="FQ14" s="3"/>
      <c r="FR14" s="3"/>
      <c r="FS14" s="3"/>
      <c r="FT14" s="57"/>
    </row>
    <row r="15" spans="1:254" ht="135" customHeight="1">
      <c r="X15" s="22">
        <f t="shared" si="6"/>
        <v>9</v>
      </c>
      <c r="Y15" s="23">
        <v>0</v>
      </c>
      <c r="Z15" s="24" t="s">
        <v>24</v>
      </c>
      <c r="AA15" s="31" t="s">
        <v>25</v>
      </c>
      <c r="AB15" s="24" t="s">
        <v>26</v>
      </c>
      <c r="AC15" s="27">
        <v>50</v>
      </c>
      <c r="AD15" s="27" t="s">
        <v>36</v>
      </c>
      <c r="AE15" s="28" t="s">
        <v>27</v>
      </c>
      <c r="AF15" s="28"/>
      <c r="AG15" s="32"/>
      <c r="AH15" s="30" t="s">
        <v>226</v>
      </c>
      <c r="AO15" s="3"/>
      <c r="AP15" s="3"/>
      <c r="AQ15" s="3"/>
      <c r="AR15" s="3"/>
      <c r="AV15" s="22">
        <f t="shared" si="0"/>
        <v>9</v>
      </c>
      <c r="AW15" s="23">
        <v>0</v>
      </c>
      <c r="AX15" s="24" t="s">
        <v>24</v>
      </c>
      <c r="AY15" s="31" t="s">
        <v>25</v>
      </c>
      <c r="AZ15" s="24" t="s">
        <v>26</v>
      </c>
      <c r="BA15" s="27">
        <v>10</v>
      </c>
      <c r="BB15" s="27" t="s">
        <v>36</v>
      </c>
      <c r="BC15" s="28" t="s">
        <v>27</v>
      </c>
      <c r="BD15" s="28"/>
      <c r="BE15" s="32"/>
      <c r="BF15" s="33" t="s">
        <v>227</v>
      </c>
      <c r="BM15" s="3"/>
      <c r="BN15" s="3"/>
      <c r="BO15" s="3"/>
      <c r="BP15" s="3"/>
      <c r="BU15" s="52"/>
      <c r="BV15" s="52"/>
      <c r="BW15" s="52"/>
      <c r="BX15" s="52"/>
      <c r="BY15" s="52"/>
      <c r="BZ15" s="52"/>
      <c r="CA15" s="52"/>
      <c r="CB15" s="52"/>
      <c r="CC15" s="52"/>
      <c r="CK15" s="3"/>
      <c r="CL15" s="3"/>
      <c r="CM15" s="3"/>
      <c r="CN15" s="3"/>
      <c r="CW15" s="3"/>
      <c r="CX15" s="3"/>
      <c r="CY15" s="3"/>
      <c r="CZ15" s="3"/>
      <c r="DD15" s="22">
        <f t="shared" si="1"/>
        <v>9</v>
      </c>
      <c r="DE15" s="23">
        <v>0</v>
      </c>
      <c r="DF15" s="24" t="s">
        <v>24</v>
      </c>
      <c r="DG15" s="31" t="s">
        <v>25</v>
      </c>
      <c r="DH15" s="24" t="s">
        <v>26</v>
      </c>
      <c r="DI15" s="27">
        <v>125</v>
      </c>
      <c r="DJ15" s="27" t="s">
        <v>36</v>
      </c>
      <c r="DK15" s="35">
        <f>72*9</f>
        <v>648</v>
      </c>
      <c r="DL15" s="50">
        <v>1965</v>
      </c>
      <c r="DM15" s="32"/>
      <c r="DN15" s="33" t="s">
        <v>228</v>
      </c>
      <c r="DU15" s="3"/>
      <c r="DV15" s="3"/>
      <c r="DW15" s="3"/>
      <c r="DX15" s="3"/>
      <c r="EN15" s="22">
        <f t="shared" si="3"/>
        <v>9</v>
      </c>
      <c r="EO15" s="23">
        <v>0</v>
      </c>
      <c r="EP15" s="24" t="s">
        <v>24</v>
      </c>
      <c r="EQ15" s="31" t="s">
        <v>25</v>
      </c>
      <c r="ER15" s="24" t="s">
        <v>26</v>
      </c>
      <c r="ES15" s="27">
        <v>1750</v>
      </c>
      <c r="ET15" s="27" t="s">
        <v>36</v>
      </c>
      <c r="EU15" s="35">
        <f>92*15</f>
        <v>1380</v>
      </c>
      <c r="EV15" s="50">
        <v>700</v>
      </c>
      <c r="EW15" s="32"/>
      <c r="EX15" s="33" t="s">
        <v>229</v>
      </c>
      <c r="EZ15" s="22">
        <f t="shared" si="4"/>
        <v>9</v>
      </c>
      <c r="FA15" s="23">
        <v>0</v>
      </c>
      <c r="FB15" s="24" t="s">
        <v>24</v>
      </c>
      <c r="FC15" s="31" t="s">
        <v>25</v>
      </c>
      <c r="FD15" s="24" t="s">
        <v>26</v>
      </c>
      <c r="FE15" s="27">
        <v>3500</v>
      </c>
      <c r="FF15" s="27" t="s">
        <v>36</v>
      </c>
      <c r="FG15" s="35">
        <f>288*12</f>
        <v>3456</v>
      </c>
      <c r="FH15" s="50">
        <v>630</v>
      </c>
      <c r="FI15" s="32"/>
      <c r="FJ15" s="30" t="s">
        <v>230</v>
      </c>
      <c r="FQ15" s="3"/>
      <c r="FR15" s="3"/>
      <c r="FS15" s="3"/>
      <c r="FT15" s="57"/>
    </row>
    <row r="16" spans="1:254" ht="135" customHeight="1">
      <c r="X16" s="22">
        <f t="shared" si="6"/>
        <v>10</v>
      </c>
      <c r="Y16" s="23">
        <v>0</v>
      </c>
      <c r="Z16" s="24" t="s">
        <v>24</v>
      </c>
      <c r="AA16" s="31" t="s">
        <v>25</v>
      </c>
      <c r="AB16" s="24" t="s">
        <v>26</v>
      </c>
      <c r="AC16" s="27">
        <v>10</v>
      </c>
      <c r="AD16" s="27" t="s">
        <v>36</v>
      </c>
      <c r="AE16" s="28" t="s">
        <v>27</v>
      </c>
      <c r="AF16" s="28"/>
      <c r="AG16" s="32"/>
      <c r="AH16" s="30" t="s">
        <v>231</v>
      </c>
      <c r="AO16" s="3"/>
      <c r="AP16" s="3"/>
      <c r="AQ16" s="3"/>
      <c r="AR16" s="3"/>
      <c r="AV16" s="22">
        <f t="shared" si="0"/>
        <v>10</v>
      </c>
      <c r="AW16" s="23">
        <v>0</v>
      </c>
      <c r="AX16" s="24" t="s">
        <v>24</v>
      </c>
      <c r="AY16" s="31" t="s">
        <v>25</v>
      </c>
      <c r="AZ16" s="24" t="s">
        <v>26</v>
      </c>
      <c r="BA16" s="27">
        <v>10</v>
      </c>
      <c r="BB16" s="27" t="s">
        <v>36</v>
      </c>
      <c r="BC16" s="28" t="s">
        <v>27</v>
      </c>
      <c r="BD16" s="28"/>
      <c r="BE16" s="38"/>
      <c r="BF16" s="33" t="s">
        <v>232</v>
      </c>
      <c r="BM16" s="3"/>
      <c r="BN16" s="3"/>
      <c r="BO16" s="3"/>
      <c r="BP16" s="3"/>
      <c r="BU16" s="52"/>
      <c r="BV16" s="52"/>
      <c r="BW16" s="52"/>
      <c r="BX16" s="52"/>
      <c r="BY16" s="52"/>
      <c r="BZ16" s="52"/>
      <c r="CA16" s="52"/>
      <c r="CB16" s="52"/>
      <c r="CC16" s="52"/>
      <c r="CK16" s="3"/>
      <c r="CL16" s="3"/>
      <c r="CM16" s="3"/>
      <c r="CN16" s="3"/>
      <c r="CW16" s="3"/>
      <c r="CX16" s="3"/>
      <c r="CY16" s="3"/>
      <c r="CZ16" s="3"/>
      <c r="DI16" s="3"/>
      <c r="DJ16" s="3"/>
      <c r="DK16" s="3"/>
      <c r="DL16" s="57"/>
      <c r="DU16" s="3"/>
      <c r="DV16" s="3"/>
      <c r="DW16" s="3"/>
      <c r="DX16" s="3"/>
      <c r="EN16" s="22">
        <f t="shared" si="3"/>
        <v>10</v>
      </c>
      <c r="EO16" s="23">
        <v>0</v>
      </c>
      <c r="EP16" s="24" t="s">
        <v>24</v>
      </c>
      <c r="EQ16" s="31" t="s">
        <v>25</v>
      </c>
      <c r="ER16" s="26" t="s">
        <v>21</v>
      </c>
      <c r="ES16" s="27">
        <v>350</v>
      </c>
      <c r="ET16" s="27" t="s">
        <v>36</v>
      </c>
      <c r="EU16" s="28" t="s">
        <v>27</v>
      </c>
      <c r="EV16" s="49">
        <v>2095</v>
      </c>
      <c r="EW16" s="32"/>
      <c r="EX16" s="33" t="s">
        <v>233</v>
      </c>
      <c r="EZ16" s="22">
        <f t="shared" si="4"/>
        <v>10</v>
      </c>
      <c r="FA16" s="23">
        <v>0</v>
      </c>
      <c r="FB16" s="24" t="s">
        <v>24</v>
      </c>
      <c r="FC16" s="31" t="s">
        <v>25</v>
      </c>
      <c r="FD16" s="24" t="s">
        <v>26</v>
      </c>
      <c r="FE16" s="27">
        <v>600</v>
      </c>
      <c r="FF16" s="27" t="s">
        <v>36</v>
      </c>
      <c r="FG16" s="35">
        <f>96*12</f>
        <v>1152</v>
      </c>
      <c r="FH16" s="50">
        <v>2610</v>
      </c>
      <c r="FI16" s="32"/>
      <c r="FJ16" s="30" t="s">
        <v>234</v>
      </c>
      <c r="FQ16" s="3"/>
      <c r="FR16" s="3"/>
      <c r="FS16" s="3"/>
      <c r="FT16" s="57"/>
    </row>
    <row r="17" spans="24:166" ht="135" customHeight="1">
      <c r="X17" s="22">
        <f t="shared" si="6"/>
        <v>11</v>
      </c>
      <c r="Y17" s="23">
        <v>0</v>
      </c>
      <c r="Z17" s="24" t="s">
        <v>24</v>
      </c>
      <c r="AA17" s="31" t="s">
        <v>25</v>
      </c>
      <c r="AB17" s="24" t="s">
        <v>26</v>
      </c>
      <c r="AC17" s="27">
        <v>10</v>
      </c>
      <c r="AD17" s="27" t="s">
        <v>36</v>
      </c>
      <c r="AE17" s="28" t="s">
        <v>27</v>
      </c>
      <c r="AF17" s="28"/>
      <c r="AG17" s="32"/>
      <c r="AH17" s="30" t="s">
        <v>235</v>
      </c>
      <c r="AO17" s="3"/>
      <c r="AP17" s="3"/>
      <c r="AQ17" s="3"/>
      <c r="AR17" s="3"/>
      <c r="AV17" s="22">
        <f t="shared" si="0"/>
        <v>11</v>
      </c>
      <c r="AW17" s="23">
        <v>0</v>
      </c>
      <c r="AX17" s="24" t="s">
        <v>24</v>
      </c>
      <c r="AY17" s="31" t="s">
        <v>25</v>
      </c>
      <c r="AZ17" s="24" t="s">
        <v>26</v>
      </c>
      <c r="BA17" s="27">
        <v>50</v>
      </c>
      <c r="BB17" s="27" t="s">
        <v>36</v>
      </c>
      <c r="BC17" s="28" t="s">
        <v>27</v>
      </c>
      <c r="BD17" s="28"/>
      <c r="BE17" s="32"/>
      <c r="BF17" s="33" t="s">
        <v>236</v>
      </c>
      <c r="BM17" s="3"/>
      <c r="BN17" s="3"/>
      <c r="BO17" s="3"/>
      <c r="BP17" s="3"/>
      <c r="BU17" s="52"/>
      <c r="BV17" s="52"/>
      <c r="BW17" s="52"/>
      <c r="BX17" s="52"/>
      <c r="BY17" s="52"/>
      <c r="BZ17" s="52"/>
      <c r="CA17" s="52"/>
      <c r="CB17" s="52"/>
      <c r="CC17" s="52"/>
      <c r="CK17" s="3"/>
      <c r="CL17" s="3"/>
      <c r="CM17" s="3"/>
      <c r="CN17" s="3"/>
      <c r="CW17" s="3"/>
      <c r="CX17" s="3"/>
      <c r="CY17" s="3"/>
      <c r="CZ17" s="3"/>
      <c r="DI17" s="3"/>
      <c r="DJ17" s="3"/>
      <c r="DK17" s="3"/>
      <c r="DL17" s="57"/>
      <c r="DU17" s="3"/>
      <c r="DV17" s="3"/>
      <c r="DW17" s="3"/>
      <c r="DX17" s="3"/>
      <c r="EG17" s="3"/>
      <c r="EH17" s="3"/>
      <c r="EI17" s="3"/>
      <c r="EJ17" s="57"/>
      <c r="EN17" s="22">
        <f t="shared" si="3"/>
        <v>11</v>
      </c>
      <c r="EO17" s="23">
        <v>0</v>
      </c>
      <c r="EP17" s="24" t="s">
        <v>24</v>
      </c>
      <c r="EQ17" s="31" t="s">
        <v>25</v>
      </c>
      <c r="ER17" s="24" t="s">
        <v>26</v>
      </c>
      <c r="ES17" s="27">
        <v>150</v>
      </c>
      <c r="ET17" s="27" t="s">
        <v>36</v>
      </c>
      <c r="EU17" s="35">
        <f>96*10</f>
        <v>960</v>
      </c>
      <c r="EV17" s="50">
        <v>2095</v>
      </c>
      <c r="EW17" s="32"/>
      <c r="EX17" s="33" t="s">
        <v>237</v>
      </c>
      <c r="EZ17" s="22">
        <f t="shared" si="4"/>
        <v>11</v>
      </c>
      <c r="FA17" s="23">
        <v>0</v>
      </c>
      <c r="FB17" s="24" t="s">
        <v>24</v>
      </c>
      <c r="FC17" s="31" t="s">
        <v>25</v>
      </c>
      <c r="FD17" s="24" t="s">
        <v>26</v>
      </c>
      <c r="FE17" s="27">
        <v>300</v>
      </c>
      <c r="FF17" s="27" t="s">
        <v>36</v>
      </c>
      <c r="FG17" s="35">
        <f>36*12</f>
        <v>432</v>
      </c>
      <c r="FH17" s="50">
        <v>6320</v>
      </c>
      <c r="FI17" s="32"/>
      <c r="FJ17" s="30" t="s">
        <v>238</v>
      </c>
    </row>
    <row r="18" spans="24:166" ht="135" customHeight="1">
      <c r="X18" s="22">
        <f t="shared" si="6"/>
        <v>12</v>
      </c>
      <c r="Y18" s="23">
        <v>0</v>
      </c>
      <c r="Z18" s="24" t="s">
        <v>24</v>
      </c>
      <c r="AA18" s="31" t="s">
        <v>25</v>
      </c>
      <c r="AB18" s="24" t="s">
        <v>26</v>
      </c>
      <c r="AC18" s="27">
        <v>50</v>
      </c>
      <c r="AD18" s="27" t="s">
        <v>36</v>
      </c>
      <c r="AE18" s="28" t="s">
        <v>27</v>
      </c>
      <c r="AF18" s="28"/>
      <c r="AG18" s="32"/>
      <c r="AH18" s="30" t="s">
        <v>239</v>
      </c>
      <c r="AO18" s="3"/>
      <c r="AP18" s="3"/>
      <c r="AQ18" s="3"/>
      <c r="AR18" s="3"/>
      <c r="BA18" s="3"/>
      <c r="BB18" s="3"/>
      <c r="BC18" s="3"/>
      <c r="BD18" s="3"/>
      <c r="BM18" s="3"/>
      <c r="BN18" s="3"/>
      <c r="BO18" s="3"/>
      <c r="BP18" s="3"/>
      <c r="BU18" s="52"/>
      <c r="BV18" s="52"/>
      <c r="BW18" s="52"/>
      <c r="BX18" s="52"/>
      <c r="BY18" s="52"/>
      <c r="BZ18" s="52"/>
      <c r="CA18" s="52"/>
      <c r="CB18" s="52"/>
      <c r="CC18" s="52"/>
      <c r="CK18" s="3"/>
      <c r="CL18" s="3"/>
      <c r="CM18" s="3"/>
      <c r="CN18" s="3"/>
      <c r="CW18" s="3"/>
      <c r="CX18" s="3"/>
      <c r="CY18" s="3"/>
      <c r="CZ18" s="3"/>
      <c r="DI18" s="3"/>
      <c r="DJ18" s="3"/>
      <c r="DK18" s="3"/>
      <c r="DL18" s="57"/>
      <c r="DU18" s="3"/>
      <c r="DV18" s="3"/>
      <c r="DW18" s="3"/>
      <c r="DX18" s="3"/>
      <c r="EG18" s="3"/>
      <c r="EH18" s="3"/>
      <c r="EI18" s="3"/>
      <c r="EJ18" s="57"/>
      <c r="EN18" s="22">
        <f t="shared" si="3"/>
        <v>12</v>
      </c>
      <c r="EO18" s="23">
        <v>0</v>
      </c>
      <c r="EP18" s="24" t="s">
        <v>24</v>
      </c>
      <c r="EQ18" s="31" t="s">
        <v>25</v>
      </c>
      <c r="ER18" s="24" t="s">
        <v>192</v>
      </c>
      <c r="ES18" s="27">
        <v>1000</v>
      </c>
      <c r="ET18" s="27" t="s">
        <v>36</v>
      </c>
      <c r="EU18" s="35">
        <f>96*15</f>
        <v>1440</v>
      </c>
      <c r="EV18" s="50">
        <v>1725</v>
      </c>
      <c r="EW18" s="32"/>
      <c r="EX18" s="33" t="s">
        <v>240</v>
      </c>
      <c r="EZ18" s="22">
        <f t="shared" si="4"/>
        <v>12</v>
      </c>
      <c r="FA18" s="23">
        <v>0</v>
      </c>
      <c r="FB18" s="24" t="s">
        <v>24</v>
      </c>
      <c r="FC18" s="31" t="s">
        <v>25</v>
      </c>
      <c r="FD18" s="24" t="s">
        <v>26</v>
      </c>
      <c r="FE18" s="27">
        <v>65</v>
      </c>
      <c r="FF18" s="27" t="s">
        <v>36</v>
      </c>
      <c r="FG18" s="35">
        <f>18*10</f>
        <v>180</v>
      </c>
      <c r="FH18" s="50">
        <v>16720</v>
      </c>
      <c r="FI18" s="32"/>
      <c r="FJ18" s="30" t="s">
        <v>241</v>
      </c>
    </row>
  </sheetData>
  <mergeCells count="69">
    <mergeCell ref="CF1:CP3"/>
    <mergeCell ref="CR1:DB3"/>
    <mergeCell ref="A1:B2"/>
    <mergeCell ref="C1:F1"/>
    <mergeCell ref="G1:H1"/>
    <mergeCell ref="I1:J1"/>
    <mergeCell ref="L1:V3"/>
    <mergeCell ref="X1:AH3"/>
    <mergeCell ref="IP1:IT3"/>
    <mergeCell ref="C2:F2"/>
    <mergeCell ref="G2:H2"/>
    <mergeCell ref="I2:J2"/>
    <mergeCell ref="D3:F3"/>
    <mergeCell ref="G3:J3"/>
    <mergeCell ref="DD1:DN3"/>
    <mergeCell ref="DP1:DZ3"/>
    <mergeCell ref="EB1:EL3"/>
    <mergeCell ref="EN1:EX3"/>
    <mergeCell ref="EZ1:FJ3"/>
    <mergeCell ref="FL1:FV3"/>
    <mergeCell ref="AJ1:AT3"/>
    <mergeCell ref="AV1:BF3"/>
    <mergeCell ref="BH1:BR3"/>
    <mergeCell ref="BT1:CD3"/>
    <mergeCell ref="EB4:EL4"/>
    <mergeCell ref="A4:J4"/>
    <mergeCell ref="L4:V4"/>
    <mergeCell ref="X4:AH4"/>
    <mergeCell ref="AJ4:AT4"/>
    <mergeCell ref="AV4:BF4"/>
    <mergeCell ref="BH4:BR4"/>
    <mergeCell ref="BW5:BW6"/>
    <mergeCell ref="EN4:EX4"/>
    <mergeCell ref="EZ4:FJ4"/>
    <mergeCell ref="FL4:FV4"/>
    <mergeCell ref="D5:D6"/>
    <mergeCell ref="E5:E6"/>
    <mergeCell ref="O5:O6"/>
    <mergeCell ref="P5:P6"/>
    <mergeCell ref="AA5:AA6"/>
    <mergeCell ref="AB5:AB6"/>
    <mergeCell ref="AM5:AM6"/>
    <mergeCell ref="BT4:CD4"/>
    <mergeCell ref="CF4:CP4"/>
    <mergeCell ref="CR4:DB4"/>
    <mergeCell ref="DD4:DN4"/>
    <mergeCell ref="DP4:DZ4"/>
    <mergeCell ref="AN5:AN6"/>
    <mergeCell ref="AY5:AY6"/>
    <mergeCell ref="AZ5:AZ6"/>
    <mergeCell ref="BK5:BK6"/>
    <mergeCell ref="BL5:BL6"/>
    <mergeCell ref="EQ5:EQ6"/>
    <mergeCell ref="BX5:BX6"/>
    <mergeCell ref="CI5:CI6"/>
    <mergeCell ref="CJ5:CJ6"/>
    <mergeCell ref="CU5:CU6"/>
    <mergeCell ref="CV5:CV6"/>
    <mergeCell ref="DG5:DG6"/>
    <mergeCell ref="DH5:DH6"/>
    <mergeCell ref="DS5:DS6"/>
    <mergeCell ref="DT5:DT6"/>
    <mergeCell ref="EE5:EE6"/>
    <mergeCell ref="EF5:EF6"/>
    <mergeCell ref="ER5:ER6"/>
    <mergeCell ref="FC5:FC6"/>
    <mergeCell ref="FD5:FD6"/>
    <mergeCell ref="FO5:FO6"/>
    <mergeCell ref="FP5:FP6"/>
  </mergeCells>
  <phoneticPr fontId="29" type="noConversion"/>
  <conditionalFormatting sqref="A4">
    <cfRule type="containsText" dxfId="48" priority="48" operator="containsText" text="Complete Set">
      <formula>NOT(ISERROR(SEARCH("Complete Set",A4)))</formula>
    </cfRule>
  </conditionalFormatting>
  <conditionalFormatting sqref="A5">
    <cfRule type="colorScale" priority="51">
      <colorScale>
        <cfvo type="num" val="0"/>
        <cfvo type="num" val="500"/>
        <color rgb="FFFFFF00"/>
        <color rgb="FFFFFF00"/>
      </colorScale>
    </cfRule>
  </conditionalFormatting>
  <conditionalFormatting sqref="B7:H10">
    <cfRule type="cellIs" dxfId="47" priority="47" operator="equal">
      <formula>1</formula>
    </cfRule>
  </conditionalFormatting>
  <conditionalFormatting sqref="C2">
    <cfRule type="cellIs" dxfId="46" priority="50" operator="equal">
      <formula>0</formula>
    </cfRule>
  </conditionalFormatting>
  <conditionalFormatting sqref="C7:C10">
    <cfRule type="cellIs" dxfId="45" priority="46" operator="equal">
      <formula>"Hard Case"</formula>
    </cfRule>
  </conditionalFormatting>
  <conditionalFormatting sqref="G1:G2">
    <cfRule type="cellIs" dxfId="44" priority="2" operator="equal">
      <formula>0</formula>
    </cfRule>
  </conditionalFormatting>
  <conditionalFormatting sqref="I1:I2">
    <cfRule type="cellIs" dxfId="43" priority="49" operator="equal">
      <formula>0</formula>
    </cfRule>
  </conditionalFormatting>
  <conditionalFormatting sqref="L5">
    <cfRule type="colorScale" priority="13">
      <colorScale>
        <cfvo type="num" val="0"/>
        <cfvo type="num" val="500"/>
        <color rgb="FFFFFF00"/>
        <color rgb="FFFFFF00"/>
      </colorScale>
    </cfRule>
  </conditionalFormatting>
  <conditionalFormatting sqref="L1:P3 X1:AB3 AJ1:AN3 AV1:AZ3 BH1:BL3 BT1:BX3 CF1:CJ3 CR1:CV3 DD1:DH3 EB1:EF3 EN1:ER3 EZ1:FD3 L4 X4 AJ4 AV4 BT4 DD4 EB4 EN4 EZ4">
    <cfRule type="containsText" dxfId="42" priority="60" operator="containsText" text="Complete Set">
      <formula>NOT(ISERROR(SEARCH("Complete Set",L1)))</formula>
    </cfRule>
  </conditionalFormatting>
  <conditionalFormatting sqref="M7:T8">
    <cfRule type="cellIs" dxfId="41" priority="45" operator="equal">
      <formula>1</formula>
    </cfRule>
  </conditionalFormatting>
  <conditionalFormatting sqref="N7:N8">
    <cfRule type="cellIs" dxfId="40" priority="44" operator="equal">
      <formula>"Hard Case"</formula>
    </cfRule>
  </conditionalFormatting>
  <conditionalFormatting sqref="U1:V3 AG1:AH3 AS1:AT3 BE1:BF3 BQ1:BR3 CC1:CD3 CO1:CP3 DA1:DB3 DM1:DN3 EK1:EL3 EW1:EX3 FI1:FJ3 FY1:FZ4 GE1:GF4 GK1:GL4 GQ1:GR4 GW1:GX4 HC1:HD4 HI1:HJ4 HO1:HP4 HU1:HV4 IA1:IB4 IG1:IH4 IS1:IT4">
    <cfRule type="containsText" dxfId="39" priority="65" operator="containsText" text="Complete Set">
      <formula>NOT(ISERROR(SEARCH("Complete Set",U1)))</formula>
    </cfRule>
  </conditionalFormatting>
  <conditionalFormatting sqref="X5">
    <cfRule type="colorScale" priority="14">
      <colorScale>
        <cfvo type="num" val="0"/>
        <cfvo type="num" val="500"/>
        <color rgb="FFFFFF00"/>
        <color rgb="FFFFFF00"/>
      </colorScale>
    </cfRule>
  </conditionalFormatting>
  <conditionalFormatting sqref="Y7:AF18">
    <cfRule type="cellIs" dxfId="38" priority="42" operator="equal">
      <formula>1</formula>
    </cfRule>
  </conditionalFormatting>
  <conditionalFormatting sqref="Z7:Z18">
    <cfRule type="cellIs" dxfId="37" priority="43" operator="equal">
      <formula>"Hard Case"</formula>
    </cfRule>
  </conditionalFormatting>
  <conditionalFormatting sqref="AJ5">
    <cfRule type="colorScale" priority="15">
      <colorScale>
        <cfvo type="num" val="0"/>
        <cfvo type="num" val="500"/>
        <color rgb="FFFFFF00"/>
        <color rgb="FFFFFF00"/>
      </colorScale>
    </cfRule>
  </conditionalFormatting>
  <conditionalFormatting sqref="AK7:AR11">
    <cfRule type="cellIs" dxfId="36" priority="40" operator="equal">
      <formula>1</formula>
    </cfRule>
  </conditionalFormatting>
  <conditionalFormatting sqref="AL7:AL11">
    <cfRule type="cellIs" dxfId="35" priority="41" operator="equal">
      <formula>"Hard Case"</formula>
    </cfRule>
  </conditionalFormatting>
  <conditionalFormatting sqref="AV5">
    <cfRule type="colorScale" priority="16">
      <colorScale>
        <cfvo type="num" val="0"/>
        <cfvo type="num" val="500"/>
        <color rgb="FFFFFF00"/>
        <color rgb="FFFFFF00"/>
      </colorScale>
    </cfRule>
  </conditionalFormatting>
  <conditionalFormatting sqref="AW7:BD17">
    <cfRule type="cellIs" dxfId="34" priority="39" operator="equal">
      <formula>1</formula>
    </cfRule>
  </conditionalFormatting>
  <conditionalFormatting sqref="AX7:AX17">
    <cfRule type="cellIs" dxfId="33" priority="38" operator="equal">
      <formula>"Hard Case"</formula>
    </cfRule>
  </conditionalFormatting>
  <conditionalFormatting sqref="BH4">
    <cfRule type="containsText" dxfId="32" priority="52" operator="containsText" text="Complete Set">
      <formula>NOT(ISERROR(SEARCH("Complete Set",BH4)))</formula>
    </cfRule>
  </conditionalFormatting>
  <conditionalFormatting sqref="BH5">
    <cfRule type="colorScale" priority="9">
      <colorScale>
        <cfvo type="num" val="0"/>
        <cfvo type="num" val="500"/>
        <color rgb="FFFFFF00"/>
        <color rgb="FFFFFF00"/>
      </colorScale>
    </cfRule>
  </conditionalFormatting>
  <conditionalFormatting sqref="BI7:BP12">
    <cfRule type="cellIs" dxfId="31" priority="35" operator="equal">
      <formula>1</formula>
    </cfRule>
  </conditionalFormatting>
  <conditionalFormatting sqref="BJ7:BJ12">
    <cfRule type="cellIs" dxfId="30" priority="37" operator="equal">
      <formula>"Hard Case"</formula>
    </cfRule>
  </conditionalFormatting>
  <conditionalFormatting sqref="BT5">
    <cfRule type="colorScale" priority="10">
      <colorScale>
        <cfvo type="num" val="0"/>
        <cfvo type="num" val="500"/>
        <color rgb="FFFFFF00"/>
        <color rgb="FFFFFF00"/>
      </colorScale>
    </cfRule>
  </conditionalFormatting>
  <conditionalFormatting sqref="BU7:CB8">
    <cfRule type="cellIs" dxfId="29" priority="34" operator="equal">
      <formula>1</formula>
    </cfRule>
  </conditionalFormatting>
  <conditionalFormatting sqref="BU9:CC27">
    <cfRule type="cellIs" dxfId="28" priority="66" operator="equal">
      <formula>1</formula>
    </cfRule>
  </conditionalFormatting>
  <conditionalFormatting sqref="BV7:BV8">
    <cfRule type="cellIs" dxfId="27" priority="36" operator="equal">
      <formula>"Hard Case"</formula>
    </cfRule>
  </conditionalFormatting>
  <conditionalFormatting sqref="CF4">
    <cfRule type="containsText" dxfId="26" priority="53" operator="containsText" text="Complete Set">
      <formula>NOT(ISERROR(SEARCH("Complete Set",CF4)))</formula>
    </cfRule>
  </conditionalFormatting>
  <conditionalFormatting sqref="CF5">
    <cfRule type="colorScale" priority="11">
      <colorScale>
        <cfvo type="num" val="0"/>
        <cfvo type="num" val="500"/>
        <color rgb="FFFFFF00"/>
        <color rgb="FFFFFF00"/>
      </colorScale>
    </cfRule>
  </conditionalFormatting>
  <conditionalFormatting sqref="CG7:CN11">
    <cfRule type="cellIs" dxfId="25" priority="30" operator="equal">
      <formula>1</formula>
    </cfRule>
  </conditionalFormatting>
  <conditionalFormatting sqref="CH7:CH11">
    <cfRule type="cellIs" dxfId="24" priority="33" operator="equal">
      <formula>"Hard Case"</formula>
    </cfRule>
  </conditionalFormatting>
  <conditionalFormatting sqref="CR4">
    <cfRule type="containsText" dxfId="23" priority="57" operator="containsText" text="Complete Set">
      <formula>NOT(ISERROR(SEARCH("Complete Set",CR4)))</formula>
    </cfRule>
  </conditionalFormatting>
  <conditionalFormatting sqref="CR5">
    <cfRule type="colorScale" priority="12">
      <colorScale>
        <cfvo type="num" val="0"/>
        <cfvo type="num" val="500"/>
        <color rgb="FFFFFF00"/>
        <color rgb="FFFFFF00"/>
      </colorScale>
    </cfRule>
  </conditionalFormatting>
  <conditionalFormatting sqref="CS7:CZ10">
    <cfRule type="cellIs" dxfId="22" priority="31" operator="equal">
      <formula>1</formula>
    </cfRule>
  </conditionalFormatting>
  <conditionalFormatting sqref="CT7:CT10">
    <cfRule type="cellIs" dxfId="21" priority="32" operator="equal">
      <formula>"Hard Case"</formula>
    </cfRule>
  </conditionalFormatting>
  <conditionalFormatting sqref="DD5">
    <cfRule type="colorScale" priority="5">
      <colorScale>
        <cfvo type="num" val="0"/>
        <cfvo type="num" val="500"/>
        <color rgb="FFFFFF00"/>
        <color rgb="FFFFFF00"/>
      </colorScale>
    </cfRule>
  </conditionalFormatting>
  <conditionalFormatting sqref="DE7:DL15">
    <cfRule type="cellIs" dxfId="20" priority="29" operator="equal">
      <formula>1</formula>
    </cfRule>
  </conditionalFormatting>
  <conditionalFormatting sqref="DF7:DF15">
    <cfRule type="cellIs" dxfId="19" priority="28" operator="equal">
      <formula>"Hard Case"</formula>
    </cfRule>
  </conditionalFormatting>
  <conditionalFormatting sqref="DP5">
    <cfRule type="colorScale" priority="6">
      <colorScale>
        <cfvo type="num" val="0"/>
        <cfvo type="num" val="500"/>
        <color rgb="FFFFFF00"/>
        <color rgb="FFFFFF00"/>
      </colorScale>
    </cfRule>
  </conditionalFormatting>
  <conditionalFormatting sqref="DP1:DT3 DP4">
    <cfRule type="containsText" dxfId="18" priority="58" operator="containsText" text="Complete Set">
      <formula>NOT(ISERROR(SEARCH("Complete Set",DP1)))</formula>
    </cfRule>
  </conditionalFormatting>
  <conditionalFormatting sqref="DQ11:DW11">
    <cfRule type="cellIs" dxfId="17" priority="1" operator="equal">
      <formula>1</formula>
    </cfRule>
  </conditionalFormatting>
  <conditionalFormatting sqref="DQ7:DX10">
    <cfRule type="cellIs" dxfId="16" priority="27" operator="equal">
      <formula>1</formula>
    </cfRule>
  </conditionalFormatting>
  <conditionalFormatting sqref="DR7:DR11">
    <cfRule type="cellIs" dxfId="15" priority="26" operator="equal">
      <formula>"Hard Case"</formula>
    </cfRule>
  </conditionalFormatting>
  <conditionalFormatting sqref="DY1:DZ3">
    <cfRule type="containsText" dxfId="14" priority="59" operator="containsText" text="Complete Set">
      <formula>NOT(ISERROR(SEARCH("Complete Set",DY1)))</formula>
    </cfRule>
  </conditionalFormatting>
  <conditionalFormatting sqref="EB5">
    <cfRule type="colorScale" priority="7">
      <colorScale>
        <cfvo type="num" val="0"/>
        <cfvo type="num" val="500"/>
        <color rgb="FFFFFF00"/>
        <color rgb="FFFFFF00"/>
      </colorScale>
    </cfRule>
  </conditionalFormatting>
  <conditionalFormatting sqref="EC7:EJ13">
    <cfRule type="cellIs" dxfId="13" priority="24" operator="equal">
      <formula>1</formula>
    </cfRule>
  </conditionalFormatting>
  <conditionalFormatting sqref="ED7:ED13">
    <cfRule type="cellIs" dxfId="12" priority="25" operator="equal">
      <formula>"Hard Case"</formula>
    </cfRule>
  </conditionalFormatting>
  <conditionalFormatting sqref="EN5">
    <cfRule type="colorScale" priority="8">
      <colorScale>
        <cfvo type="num" val="0"/>
        <cfvo type="num" val="500"/>
        <color rgb="FFFFFF00"/>
        <color rgb="FFFFFF00"/>
      </colorScale>
    </cfRule>
  </conditionalFormatting>
  <conditionalFormatting sqref="EO7:EV18">
    <cfRule type="cellIs" dxfId="11" priority="23" operator="equal">
      <formula>1</formula>
    </cfRule>
  </conditionalFormatting>
  <conditionalFormatting sqref="EP7:EP18">
    <cfRule type="cellIs" dxfId="10" priority="22" operator="equal">
      <formula>"Hard Case"</formula>
    </cfRule>
  </conditionalFormatting>
  <conditionalFormatting sqref="EZ5">
    <cfRule type="colorScale" priority="3">
      <colorScale>
        <cfvo type="num" val="0"/>
        <cfvo type="num" val="500"/>
        <color rgb="FFFFFF00"/>
        <color rgb="FFFFFF00"/>
      </colorScale>
    </cfRule>
  </conditionalFormatting>
  <conditionalFormatting sqref="FA7:FH18">
    <cfRule type="cellIs" dxfId="9" priority="19" operator="equal">
      <formula>1</formula>
    </cfRule>
  </conditionalFormatting>
  <conditionalFormatting sqref="FB7:FB18">
    <cfRule type="cellIs" dxfId="8" priority="20" operator="equal">
      <formula>"Hard Case"</formula>
    </cfRule>
  </conditionalFormatting>
  <conditionalFormatting sqref="FL4">
    <cfRule type="containsText" dxfId="7" priority="56" operator="containsText" text="Complete Set">
      <formula>NOT(ISERROR(SEARCH("Complete Set",FL4)))</formula>
    </cfRule>
  </conditionalFormatting>
  <conditionalFormatting sqref="FL5">
    <cfRule type="colorScale" priority="4">
      <colorScale>
        <cfvo type="num" val="0"/>
        <cfvo type="num" val="500"/>
        <color rgb="FFFFFF00"/>
        <color rgb="FFFFFF00"/>
      </colorScale>
    </cfRule>
  </conditionalFormatting>
  <conditionalFormatting sqref="FL1:FP3">
    <cfRule type="containsText" dxfId="6" priority="54" operator="containsText" text="Complete Set">
      <formula>NOT(ISERROR(SEARCH("Complete Set",FL1)))</formula>
    </cfRule>
  </conditionalFormatting>
  <conditionalFormatting sqref="FM7:FT11">
    <cfRule type="cellIs" dxfId="5" priority="18" operator="equal">
      <formula>1</formula>
    </cfRule>
  </conditionalFormatting>
  <conditionalFormatting sqref="FN7:FN11">
    <cfRule type="cellIs" dxfId="4" priority="21" operator="equal">
      <formula>"Hard Case"</formula>
    </cfRule>
  </conditionalFormatting>
  <conditionalFormatting sqref="FU1:FV3">
    <cfRule type="containsText" dxfId="3" priority="55" operator="containsText" text="Complete Set">
      <formula>NOT(ISERROR(SEARCH("Complete Set",FU1)))</formula>
    </cfRule>
  </conditionalFormatting>
  <conditionalFormatting sqref="GB1:GC4 GH1:GI4 GN1:GO4 GT1:GU4 GZ1:HA4 HF1:HG4 HL1:HM4 HR1:HS4 HX1:HY4 ID1:IE4 IP1:IQ4">
    <cfRule type="containsText" dxfId="2" priority="64" operator="containsText" text="Complete Set">
      <formula>NOT(ISERROR(SEARCH("Complete Set",GB1)))</formula>
    </cfRule>
  </conditionalFormatting>
  <conditionalFormatting sqref="IJ5 ID5 IP5 HX5 HR5 HL5 HF5 GZ5 GT5 GN5 GH5 GB5">
    <cfRule type="colorScale" priority="63">
      <colorScale>
        <cfvo type="num" val="0"/>
        <cfvo type="num" val="500"/>
        <color rgb="FFFFFF00"/>
        <color rgb="FFFFFF00"/>
      </colorScale>
    </cfRule>
  </conditionalFormatting>
  <conditionalFormatting sqref="IJ1:IK4">
    <cfRule type="containsText" dxfId="1" priority="61" operator="containsText" text="Complete Set">
      <formula>NOT(ISERROR(SEARCH("Complete Set",IJ1)))</formula>
    </cfRule>
  </conditionalFormatting>
  <conditionalFormatting sqref="IM1:IN4">
    <cfRule type="containsText" dxfId="0" priority="62" operator="containsText" text="Complete Set">
      <formula>NOT(ISERROR(SEARCH("Complete Set",IM1)))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934E0A-DD0E-4ED6-AE97-4A4B5A1DDE73}">
          <x14:formula1>
            <xm:f>DropDown!$B$2:$B$65</xm:f>
          </x14:formula1>
          <xm:sqref>G7:G10 R7:R8 AD7:AD18 AP7:AP11 BB7:BB17 BZ7:BZ8 CX7:CX10 BN7:BN12 CL7:CL11 DV7:DV11 EH7:EH13 ET7:ET18 FF7:FF18 DJ7:DJ15 FR7:FR11</xm:sqref>
        </x14:dataValidation>
        <x14:dataValidation type="list" allowBlank="1" showInputMessage="1" showErrorMessage="1" xr:uid="{923E48D1-F365-4F2C-AA40-10616E054968}">
          <x14:formula1>
            <xm:f>DropDown!$E$3:$E$4</xm:f>
          </x14:formula1>
          <xm:sqref>N7:N8 Z7:Z18 AL7:AL11 AX7:AX17 BJ7:BJ12 BV7:BV8 CH7:CH11 CT7:CT10 DF7:DF15 ED7:ED13 EP7:EP18 FN7:FN11 FB7:FB18 DR7:DR11 C7:C10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B0EE-E3B7-4995-9635-CD5140E3F771}">
  <sheetPr>
    <tabColor theme="1"/>
  </sheetPr>
  <dimension ref="B2:H65"/>
  <sheetViews>
    <sheetView workbookViewId="0">
      <selection activeCell="G16" sqref="G16"/>
    </sheetView>
  </sheetViews>
  <sheetFormatPr baseColWidth="10" defaultColWidth="8.83203125" defaultRowHeight="15"/>
  <cols>
    <col min="2" max="2" width="22.5" style="62" customWidth="1"/>
    <col min="5" max="5" width="22.5" bestFit="1" customWidth="1"/>
    <col min="8" max="8" width="22.5" bestFit="1" customWidth="1"/>
  </cols>
  <sheetData>
    <row r="2" spans="2:8" ht="23">
      <c r="B2" s="60" t="s">
        <v>27</v>
      </c>
    </row>
    <row r="3" spans="2:8" ht="24">
      <c r="B3" s="61" t="s">
        <v>36</v>
      </c>
      <c r="E3" s="61" t="s">
        <v>24</v>
      </c>
      <c r="H3" s="61" t="s">
        <v>242</v>
      </c>
    </row>
    <row r="4" spans="2:8" ht="24">
      <c r="B4" s="61" t="s">
        <v>243</v>
      </c>
      <c r="E4" s="61" t="s">
        <v>19</v>
      </c>
      <c r="H4" s="61" t="s">
        <v>244</v>
      </c>
    </row>
    <row r="5" spans="2:8" ht="24">
      <c r="B5" s="61" t="s">
        <v>245</v>
      </c>
      <c r="H5" s="61" t="s">
        <v>246</v>
      </c>
    </row>
    <row r="6" spans="2:8" ht="24">
      <c r="B6" s="61" t="s">
        <v>247</v>
      </c>
      <c r="H6" s="61" t="s">
        <v>248</v>
      </c>
    </row>
    <row r="7" spans="2:8" ht="24">
      <c r="B7" s="61" t="s">
        <v>249</v>
      </c>
      <c r="H7" s="61" t="s">
        <v>250</v>
      </c>
    </row>
    <row r="8" spans="2:8" ht="24">
      <c r="B8" s="61" t="s">
        <v>251</v>
      </c>
      <c r="H8" s="61" t="s">
        <v>252</v>
      </c>
    </row>
    <row r="9" spans="2:8" ht="24">
      <c r="B9" s="61" t="s">
        <v>148</v>
      </c>
      <c r="H9" s="61" t="s">
        <v>253</v>
      </c>
    </row>
    <row r="10" spans="2:8" ht="24">
      <c r="B10" s="61" t="s">
        <v>254</v>
      </c>
      <c r="H10" s="61"/>
    </row>
    <row r="11" spans="2:8" ht="24">
      <c r="B11" s="61" t="s">
        <v>255</v>
      </c>
      <c r="H11" s="61"/>
    </row>
    <row r="12" spans="2:8" ht="24">
      <c r="B12" s="61" t="s">
        <v>256</v>
      </c>
      <c r="H12" s="61"/>
    </row>
    <row r="13" spans="2:8" ht="24">
      <c r="B13" s="61" t="s">
        <v>257</v>
      </c>
      <c r="H13" s="61"/>
    </row>
    <row r="14" spans="2:8" ht="24">
      <c r="B14" s="61" t="s">
        <v>258</v>
      </c>
      <c r="H14" s="61"/>
    </row>
    <row r="15" spans="2:8" ht="24">
      <c r="B15" s="61" t="s">
        <v>259</v>
      </c>
    </row>
    <row r="16" spans="2:8" ht="24">
      <c r="B16" s="61" t="s">
        <v>260</v>
      </c>
    </row>
    <row r="17" spans="2:2" ht="24">
      <c r="B17" s="61" t="s">
        <v>261</v>
      </c>
    </row>
    <row r="18" spans="2:2" ht="24">
      <c r="B18" s="61" t="s">
        <v>262</v>
      </c>
    </row>
    <row r="19" spans="2:2" ht="24">
      <c r="B19" s="61" t="s">
        <v>263</v>
      </c>
    </row>
    <row r="20" spans="2:2" ht="24">
      <c r="B20" s="61" t="s">
        <v>264</v>
      </c>
    </row>
    <row r="21" spans="2:2" ht="24">
      <c r="B21" s="61" t="s">
        <v>265</v>
      </c>
    </row>
    <row r="22" spans="2:2" ht="24">
      <c r="B22" s="61" t="s">
        <v>266</v>
      </c>
    </row>
    <row r="23" spans="2:2" ht="24">
      <c r="B23" s="61" t="s">
        <v>138</v>
      </c>
    </row>
    <row r="24" spans="2:2" ht="24">
      <c r="B24" s="61" t="s">
        <v>160</v>
      </c>
    </row>
    <row r="25" spans="2:2" ht="24">
      <c r="B25" s="61" t="s">
        <v>141</v>
      </c>
    </row>
    <row r="26" spans="2:2" ht="24">
      <c r="B26" s="61" t="s">
        <v>267</v>
      </c>
    </row>
    <row r="27" spans="2:2" ht="24">
      <c r="B27" s="61" t="s">
        <v>22</v>
      </c>
    </row>
    <row r="28" spans="2:2" ht="24">
      <c r="B28" s="61" t="s">
        <v>268</v>
      </c>
    </row>
    <row r="29" spans="2:2" ht="24">
      <c r="B29" s="61" t="s">
        <v>269</v>
      </c>
    </row>
    <row r="30" spans="2:2" ht="24">
      <c r="B30" s="61" t="s">
        <v>270</v>
      </c>
    </row>
    <row r="31" spans="2:2" ht="24">
      <c r="B31" s="61" t="s">
        <v>271</v>
      </c>
    </row>
    <row r="32" spans="2:2" ht="24">
      <c r="B32" s="61" t="s">
        <v>272</v>
      </c>
    </row>
    <row r="33" spans="2:2" ht="24">
      <c r="B33" s="61" t="s">
        <v>273</v>
      </c>
    </row>
    <row r="34" spans="2:2" ht="24">
      <c r="B34" s="61" t="s">
        <v>274</v>
      </c>
    </row>
    <row r="35" spans="2:2" ht="24">
      <c r="B35" s="61" t="s">
        <v>275</v>
      </c>
    </row>
    <row r="36" spans="2:2" ht="24">
      <c r="B36" s="61" t="s">
        <v>276</v>
      </c>
    </row>
    <row r="37" spans="2:2" ht="24">
      <c r="B37" s="61" t="s">
        <v>277</v>
      </c>
    </row>
    <row r="38" spans="2:2" ht="24">
      <c r="B38" s="61" t="s">
        <v>278</v>
      </c>
    </row>
    <row r="39" spans="2:2" ht="24">
      <c r="B39" s="61" t="s">
        <v>279</v>
      </c>
    </row>
    <row r="40" spans="2:2" ht="24">
      <c r="B40" s="61" t="s">
        <v>280</v>
      </c>
    </row>
    <row r="41" spans="2:2" ht="24">
      <c r="B41" s="61" t="s">
        <v>281</v>
      </c>
    </row>
    <row r="42" spans="2:2" ht="24">
      <c r="B42" s="61" t="s">
        <v>282</v>
      </c>
    </row>
    <row r="43" spans="2:2" ht="24">
      <c r="B43" s="61" t="s">
        <v>283</v>
      </c>
    </row>
    <row r="44" spans="2:2" ht="24">
      <c r="B44" s="61" t="s">
        <v>284</v>
      </c>
    </row>
    <row r="45" spans="2:2" ht="24">
      <c r="B45" s="61" t="s">
        <v>285</v>
      </c>
    </row>
    <row r="46" spans="2:2" ht="24">
      <c r="B46" s="61" t="s">
        <v>286</v>
      </c>
    </row>
    <row r="47" spans="2:2" ht="24">
      <c r="B47" s="61" t="s">
        <v>287</v>
      </c>
    </row>
    <row r="48" spans="2:2" ht="24">
      <c r="B48" s="61" t="s">
        <v>288</v>
      </c>
    </row>
    <row r="49" spans="2:2" ht="24">
      <c r="B49" s="61" t="s">
        <v>289</v>
      </c>
    </row>
    <row r="50" spans="2:2" ht="24">
      <c r="B50" s="61" t="s">
        <v>290</v>
      </c>
    </row>
    <row r="51" spans="2:2" ht="24">
      <c r="B51" s="61" t="s">
        <v>291</v>
      </c>
    </row>
    <row r="52" spans="2:2" ht="24">
      <c r="B52" s="61" t="s">
        <v>292</v>
      </c>
    </row>
    <row r="53" spans="2:2" ht="24">
      <c r="B53" s="61" t="s">
        <v>293</v>
      </c>
    </row>
    <row r="54" spans="2:2" ht="24">
      <c r="B54" s="61" t="s">
        <v>294</v>
      </c>
    </row>
    <row r="55" spans="2:2" ht="24">
      <c r="B55" s="61" t="s">
        <v>295</v>
      </c>
    </row>
    <row r="56" spans="2:2" ht="24">
      <c r="B56" s="61" t="s">
        <v>296</v>
      </c>
    </row>
    <row r="57" spans="2:2" ht="24">
      <c r="B57" s="61" t="s">
        <v>297</v>
      </c>
    </row>
    <row r="58" spans="2:2" ht="24">
      <c r="B58" s="61" t="s">
        <v>298</v>
      </c>
    </row>
    <row r="59" spans="2:2" ht="24">
      <c r="B59" s="61" t="s">
        <v>299</v>
      </c>
    </row>
    <row r="60" spans="2:2" ht="24">
      <c r="B60" s="61" t="s">
        <v>300</v>
      </c>
    </row>
    <row r="61" spans="2:2" ht="24">
      <c r="B61" s="61" t="s">
        <v>301</v>
      </c>
    </row>
    <row r="62" spans="2:2" ht="24">
      <c r="B62" s="61" t="s">
        <v>302</v>
      </c>
    </row>
    <row r="63" spans="2:2" ht="24">
      <c r="B63" s="61" t="s">
        <v>303</v>
      </c>
    </row>
    <row r="64" spans="2:2" ht="24">
      <c r="B64" s="61" t="s">
        <v>304</v>
      </c>
    </row>
    <row r="65" spans="2:2" ht="24">
      <c r="B65" s="61" t="s">
        <v>305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d3885c-1f56-40e3-8399-6e8073bd5146}" enabled="1" method="Privileged" siteId="{ea80952e-a476-42d4-aaf4-5457852b0f7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Hoops</vt:lpstr>
      <vt:lpstr>SkyBox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Schleder, Duane</dc:creator>
  <cp:lastModifiedBy>Schleder, Duane</cp:lastModifiedBy>
  <dcterms:created xsi:type="dcterms:W3CDTF">2025-04-17T17:17:55Z</dcterms:created>
  <dcterms:modified xsi:type="dcterms:W3CDTF">2025-04-17T18:23:54Z</dcterms:modified>
</cp:coreProperties>
</file>